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8EC70E68-8590-4499-A8F0-040CD8307BB3}" xr6:coauthVersionLast="47" xr6:coauthVersionMax="47" xr10:uidLastSave="{00000000-0000-0000-0000-000000000000}"/>
  <workbookProtection workbookAlgorithmName="SHA-512" workbookHashValue="V78IvEXFmmzp2RNhgUEx64RdudwbNQeZ90mgzMWEdKZgN8xjR0ADw2TKcj2dE7nJT9uK9I2h2IMQlW8rPjBHbw==" workbookSaltValue="LZiGxdhjGXah0d5NolcdMw==" workbookSpinCount="100000" lockStructure="1"/>
  <bookViews>
    <workbookView xWindow="28680" yWindow="-120" windowWidth="29040" windowHeight="15720" xr2:uid="{DC4E666D-4739-488E-BEA6-24D389E9C582}"/>
  </bookViews>
  <sheets>
    <sheet name="Tennesse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5" i="1" l="1"/>
  <c r="D81" i="1"/>
  <c r="F14" i="1"/>
  <c r="E14" i="1"/>
  <c r="H79" i="1"/>
  <c r="G79" i="1"/>
  <c r="D79" i="1"/>
  <c r="C79" i="1"/>
  <c r="H66" i="1"/>
  <c r="G66" i="1"/>
  <c r="D66" i="1"/>
  <c r="C66" i="1"/>
  <c r="F9" i="1" s="1"/>
  <c r="H65" i="1"/>
  <c r="H64" i="1" s="1"/>
  <c r="D9" i="1" s="1"/>
  <c r="G65" i="1"/>
  <c r="G64" i="1" s="1"/>
  <c r="D65" i="1"/>
  <c r="D64" i="1" s="1"/>
  <c r="C65" i="1"/>
  <c r="H55" i="1"/>
  <c r="G55" i="1"/>
  <c r="H54" i="1"/>
  <c r="G54" i="1"/>
  <c r="H53" i="1"/>
  <c r="G53" i="1"/>
  <c r="D53" i="1"/>
  <c r="C53" i="1"/>
  <c r="H47" i="1"/>
  <c r="G47" i="1"/>
  <c r="C47" i="1"/>
  <c r="H46" i="1"/>
  <c r="D7" i="1" s="1"/>
  <c r="F7" i="1" s="1"/>
  <c r="H7" i="1" s="1"/>
  <c r="G46" i="1"/>
  <c r="C46" i="1"/>
  <c r="D46" i="1"/>
  <c r="D47" i="1" s="1"/>
  <c r="H87" i="1"/>
  <c r="M7" i="1" s="1"/>
  <c r="G87" i="1"/>
  <c r="H86" i="1"/>
  <c r="M6" i="1" s="1"/>
  <c r="G86" i="1"/>
  <c r="H85" i="1"/>
  <c r="H36" i="1"/>
  <c r="G36" i="1"/>
  <c r="D87" i="1"/>
  <c r="G13" i="1"/>
  <c r="H13" i="1" s="1"/>
  <c r="H12" i="1"/>
  <c r="D12" i="1"/>
  <c r="D11" i="1"/>
  <c r="F11" i="1" s="1"/>
  <c r="H11" i="1" s="1"/>
  <c r="E10" i="1"/>
  <c r="H10" i="1" s="1"/>
  <c r="D10" i="1"/>
  <c r="D8" i="1"/>
  <c r="N6" i="1"/>
  <c r="D6" i="1"/>
  <c r="N7" i="1" l="1"/>
  <c r="O7" i="1" s="1"/>
  <c r="C64" i="1"/>
  <c r="C9" i="1" s="1"/>
  <c r="E9" i="1"/>
  <c r="H9" i="1" s="1"/>
  <c r="M5" i="1"/>
  <c r="N5" i="1" s="1"/>
  <c r="O5" i="1" s="1"/>
  <c r="H84" i="1"/>
  <c r="C54" i="1"/>
  <c r="C8" i="1"/>
  <c r="C55" i="1"/>
  <c r="H14" i="1"/>
  <c r="C85" i="1"/>
  <c r="C86" i="1"/>
  <c r="D55" i="1"/>
  <c r="D86" i="1" s="1"/>
  <c r="D54" i="1"/>
  <c r="C82" i="1"/>
  <c r="G14" i="1" s="1"/>
  <c r="C14" i="1"/>
  <c r="D15" i="1"/>
  <c r="O6" i="1"/>
  <c r="G84" i="1"/>
  <c r="D85" i="1"/>
  <c r="C87" i="1"/>
  <c r="D36" i="1"/>
  <c r="C36" i="1"/>
  <c r="C6" i="1" s="1"/>
  <c r="C15" i="1" l="1"/>
  <c r="G15" i="1"/>
  <c r="F15" i="1"/>
  <c r="C84" i="1"/>
  <c r="F8" i="1"/>
  <c r="E8" i="1"/>
  <c r="H8" i="1" s="1"/>
  <c r="D84" i="1"/>
  <c r="H6" i="1" l="1"/>
  <c r="E15" i="1"/>
  <c r="H15" i="1"/>
  <c r="M11" i="1"/>
  <c r="M10" i="1"/>
  <c r="P10" i="1" l="1"/>
  <c r="P11" i="1" s="1"/>
</calcChain>
</file>

<file path=xl/sharedStrings.xml><?xml version="1.0" encoding="utf-8"?>
<sst xmlns="http://schemas.openxmlformats.org/spreadsheetml/2006/main" count="145" uniqueCount="92">
  <si>
    <t>Tennessee</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</si>
  <si>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</si>
  <si>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</si>
  <si>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</si>
  <si>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</si>
  <si>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</si>
  <si>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</si>
  <si>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</si>
  <si>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</si>
  <si>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</si>
  <si>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</si>
  <si>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</si>
  <si>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</si>
  <si>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</si>
  <si>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</si>
  <si>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</si>
  <si>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</si>
  <si>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</si>
  <si>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</si>
  <si>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</si>
  <si>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</si>
  <si>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</si>
  <si>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</si>
  <si>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</si>
  <si>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</si>
  <si>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</si>
  <si>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</si>
  <si>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</si>
  <si>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</si>
  <si>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</si>
  <si>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</si>
  <si>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</si>
  <si>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</si>
  <si>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</si>
  <si>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</si>
  <si>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</si>
  <si>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</si>
  <si>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</si>
  <si>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</si>
  <si>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</si>
  <si>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</si>
  <si>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</si>
  <si>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Child Care Benefits</t>
  </si>
  <si>
    <t>CCDF State Match and MOE</t>
  </si>
  <si>
    <t>Governor's Early Literacy Foundation</t>
  </si>
  <si>
    <t>SSBG</t>
  </si>
  <si>
    <t>TANF Federal - Child Care</t>
  </si>
  <si>
    <t>TANF State MOE - Child Care</t>
  </si>
  <si>
    <r>
      <t>State Preschool (NIEER)</t>
    </r>
    <r>
      <rPr>
        <vertAlign val="superscript"/>
        <sz val="11"/>
        <color rgb="FF000000"/>
        <rFont val="Aptos Narrow"/>
        <family val="2"/>
        <scheme val="minor"/>
      </rPr>
      <t>5</t>
    </r>
  </si>
  <si>
    <t>Early Childhood Education</t>
  </si>
  <si>
    <t>Homevisiting</t>
  </si>
  <si>
    <t>Homevisiting/Parent Education</t>
  </si>
  <si>
    <t>MIECHV</t>
  </si>
  <si>
    <t>Nurse Home Visiting Program</t>
  </si>
  <si>
    <t>TANF Federal - Home Visiting</t>
  </si>
  <si>
    <t>TANF State MOE - Home Visiting</t>
  </si>
  <si>
    <t>IDEA Part C</t>
  </si>
  <si>
    <t>Early Intervention</t>
  </si>
  <si>
    <t>Tennessee's Early Intervention System (TEIS)</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</si>
  <si>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</si>
  <si>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</si>
  <si>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</si>
  <si>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</si>
  <si>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</si>
  <si>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</si>
  <si>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</si>
  <si>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</si>
  <si>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</si>
  <si>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</si>
  <si>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</si>
  <si>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</si>
  <si>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</si>
  <si>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</si>
  <si>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</si>
  <si>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</si>
  <si>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</si>
  <si>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https://www.tn.gov/content/dam/tn/finance/budget/documents/bgtdocsarchive/2025BudgetDocumentVol3.pdf</t>
  </si>
  <si>
    <t>https://www.tn.gov/content/dam/tn/health/documents/2023%20Home%20Visiting%20Annual%20Report_FINAL.pdf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</si>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</sst>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1"/>
      <color rgb="FF000000"/>
      <name val="Aptos Narrow"/>
      <family val="2"/>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20"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20" fillId="4" borderId="76" xfId="0" applyFont="1" applyFill="1" applyBorder="1" applyAlignment="1">
      <alignment vertical="center"/>
    </xf>
    <xf numFmtId="0" fontId="20" fillId="4" borderId="74" xfId="0" applyFont="1" applyFill="1" applyBorder="1" applyAlignment="1">
      <alignment vertical="center"/>
    </xf>
    <xf numFmtId="0" fontId="21" fillId="4" borderId="0" xfId="0" applyFont="1" applyFill="1" applyAlignment="1">
      <alignment vertical="center"/>
    </xf>
    <xf numFmtId="0" fontId="21"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167" fontId="0" fillId="4" borderId="72" xfId="0" applyNumberForma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2"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Tennessee!$L$4</c:f>
              <c:strCache>
                <c:ptCount val="1"/>
                <c:pt idx="0">
                  <c:v>Federal Dollars</c:v>
                </c:pt>
              </c:strCache>
            </c:strRef>
          </c:tx>
          <c:spPr>
            <a:solidFill>
              <a:srgbClr val="70CEB4">
                <a:lumMod val="50000"/>
              </a:srgbClr>
            </a:solidFill>
            <a:ln>
              <a:noFill/>
            </a:ln>
            <a:effectLst/>
          </c:spPr>
          <c:invertIfNegative val="0"/>
          <c:cat>
            <c:strRef>
              <c:f>Tennessee!$K$5:$K$7</c:f>
              <c:strCache>
                <c:ptCount val="3"/>
                <c:pt idx="0">
                  <c:v>0 to 3</c:v>
                </c:pt>
                <c:pt idx="1">
                  <c:v>3 to 5.5</c:v>
                </c:pt>
                <c:pt idx="2">
                  <c:v>K - 12</c:v>
                </c:pt>
              </c:strCache>
            </c:strRef>
          </c:cat>
          <c:val>
            <c:numRef>
              <c:f>Tennessee!$L$5:$L$7</c:f>
              <c:numCache>
                <c:formatCode>_("$"* #,##0_);_("$"* \(#,##0\);_("$"* "-"??_);_(@_)</c:formatCode>
                <c:ptCount val="3"/>
                <c:pt idx="0">
                  <c:v>1405.5995237098959</c:v>
                </c:pt>
                <c:pt idx="1">
                  <c:v>1740.3676703185488</c:v>
                </c:pt>
                <c:pt idx="2">
                  <c:v>1768.7989142539773</c:v>
                </c:pt>
              </c:numCache>
            </c:numRef>
          </c:val>
          <c:extLst>
            <c:ext xmlns:c16="http://schemas.microsoft.com/office/drawing/2014/chart" uri="{C3380CC4-5D6E-409C-BE32-E72D297353CC}">
              <c16:uniqueId val="{00000000-EF6C-470E-A9C0-044B8683F31D}"/>
            </c:ext>
          </c:extLst>
        </c:ser>
        <c:ser>
          <c:idx val="1"/>
          <c:order val="1"/>
          <c:tx>
            <c:strRef>
              <c:f>Tennessee!$M$4</c:f>
              <c:strCache>
                <c:ptCount val="1"/>
                <c:pt idx="0">
                  <c:v>State and Local Dollars</c:v>
                </c:pt>
              </c:strCache>
            </c:strRef>
          </c:tx>
          <c:spPr>
            <a:solidFill>
              <a:srgbClr val="42B4E5">
                <a:lumMod val="40000"/>
                <a:lumOff val="60000"/>
              </a:srgbClr>
            </a:solidFill>
            <a:ln>
              <a:noFill/>
            </a:ln>
            <a:effectLst/>
          </c:spPr>
          <c:invertIfNegative val="0"/>
          <c:cat>
            <c:strRef>
              <c:f>Tennessee!$K$5:$K$7</c:f>
              <c:strCache>
                <c:ptCount val="3"/>
                <c:pt idx="0">
                  <c:v>0 to 3</c:v>
                </c:pt>
                <c:pt idx="1">
                  <c:v>3 to 5.5</c:v>
                </c:pt>
                <c:pt idx="2">
                  <c:v>K - 12</c:v>
                </c:pt>
              </c:strCache>
            </c:strRef>
          </c:cat>
          <c:val>
            <c:numRef>
              <c:f>Tennessee!$M$5:$M$7</c:f>
              <c:numCache>
                <c:formatCode>_("$"* #,##0_);_("$"* \(#,##0\);_("$"* "-"??_);_(@_)</c:formatCode>
                <c:ptCount val="3"/>
                <c:pt idx="0">
                  <c:v>388.33236897451144</c:v>
                </c:pt>
                <c:pt idx="1">
                  <c:v>529.52840318335257</c:v>
                </c:pt>
                <c:pt idx="2">
                  <c:v>9183.3523519186747</c:v>
                </c:pt>
              </c:numCache>
            </c:numRef>
          </c:val>
          <c:extLst>
            <c:ext xmlns:c16="http://schemas.microsoft.com/office/drawing/2014/chart" uri="{C3380CC4-5D6E-409C-BE32-E72D297353CC}">
              <c16:uniqueId val="{00000001-EF6C-470E-A9C0-044B8683F31D}"/>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Tennessee!$N$5:$N$7</c:f>
              <c:numCache>
                <c:formatCode>_("$"* #,##0_);_("$"* \(#,##0\);_("$"* "-"??_);_(@_)</c:formatCode>
                <c:ptCount val="3"/>
                <c:pt idx="0">
                  <c:v>1793.9318926844073</c:v>
                </c:pt>
                <c:pt idx="1">
                  <c:v>2269.8960735019014</c:v>
                </c:pt>
                <c:pt idx="2">
                  <c:v>10952.151266172652</c:v>
                </c:pt>
              </c:numCache>
            </c:numRef>
          </c:val>
          <c:smooth val="0"/>
          <c:extLst>
            <c:ext xmlns:c16="http://schemas.microsoft.com/office/drawing/2014/chart" uri="{C3380CC4-5D6E-409C-BE32-E72D297353CC}">
              <c16:uniqueId val="{00000002-EF6C-470E-A9C0-044B8683F31D}"/>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36027</xdr:rowOff>
    </xdr:from>
    <xdr:to>
      <xdr:col>15</xdr:col>
      <xdr:colOff>590201</xdr:colOff>
      <xdr:row>29</xdr:row>
      <xdr:rowOff>130526</xdr:rowOff>
    </xdr:to>
    <xdr:graphicFrame macro="">
      <xdr:nvGraphicFramePr>
        <xdr:cNvPr id="2" name="Chart 1">
          <a:extLst>
            <a:ext uri="{FF2B5EF4-FFF2-40B4-BE49-F238E27FC236}">
              <a16:creationId xmlns:a16="http://schemas.microsoft.com/office/drawing/2014/main" id="{5AED7EA0-D1A4-448C-B7B0-A651FA7215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www.tn.gov/content/dam/tn/finance/budget/documents/bgtdocsarchive/2025BudgetDocumentVol3.pdf" TargetMode="External"/><Relationship Id="rId7" Type="http://schemas.openxmlformats.org/officeDocument/2006/relationships/drawing" Target="../drawings/drawing1.xml"/><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6" Type="http://schemas.openxmlformats.org/officeDocument/2006/relationships/printerSettings" Target="../printerSettings/printerSettings1.bin"/><Relationship Id="rId5" Type="http://schemas.openxmlformats.org/officeDocument/2006/relationships/hyperlink" Target="https://www.tn.gov/content/dam/tn/health/documents/2023%20Home%20Visiting%20Annual%20Report_FINAL.pdf" TargetMode="External"/><Relationship Id="rId4" Type="http://schemas.openxmlformats.org/officeDocument/2006/relationships/hyperlink" Target="https://www.tn.gov/content/dam/tn/finance/budget/documents/bgtdocsarchive/2025BudgetDocumentVol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4FEA5-2BEB-4BCC-A9FE-6457966699F0}">
  <sheetPr codeName="Sheet43">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1405.5995237098959</v>
      </c>
      <c r="M5" s="38">
        <f>H85/P5</f>
        <v>388.33236897451144</v>
      </c>
      <c r="N5" s="38">
        <f>SUM(L5:M5)</f>
        <v>1793.9318926844073</v>
      </c>
      <c r="O5" s="39">
        <f>N5/N7</f>
        <v>0.1637972165546355</v>
      </c>
      <c r="P5" s="40">
        <v>236709</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316776896.65000004</v>
      </c>
      <c r="D6" s="38">
        <f>H36</f>
        <v>48822300</v>
      </c>
      <c r="E6" s="38">
        <v>180015849.05972558</v>
      </c>
      <c r="F6" s="38">
        <v>152341085.2456696</v>
      </c>
      <c r="G6" s="43">
        <v>33242262.344604917</v>
      </c>
      <c r="H6" s="44">
        <f>SUM(E6:G6)</f>
        <v>365599196.6500001</v>
      </c>
      <c r="I6" s="7"/>
      <c r="J6" s="7"/>
      <c r="K6" s="37" t="s">
        <v>16</v>
      </c>
      <c r="L6" s="38">
        <v>1740.3676703185488</v>
      </c>
      <c r="M6" s="38">
        <f>H86/P6</f>
        <v>529.52840318335257</v>
      </c>
      <c r="N6" s="38">
        <f t="shared" ref="N6" si="0">SUM(L6:M6)</f>
        <v>2269.8960735019014</v>
      </c>
      <c r="O6" s="39">
        <f>N6/N7</f>
        <v>0.207255727056365</v>
      </c>
      <c r="P6" s="40">
        <v>213159</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92432600</v>
      </c>
      <c r="E7" s="38">
        <v>0</v>
      </c>
      <c r="F7" s="38">
        <f>D7</f>
        <v>92432600</v>
      </c>
      <c r="G7" s="45">
        <v>0</v>
      </c>
      <c r="H7" s="44">
        <f t="shared" ref="H7:H14" si="1">SUM(E7:G7)</f>
        <v>92432600</v>
      </c>
      <c r="I7" s="7"/>
      <c r="J7" s="7"/>
      <c r="K7" s="46" t="s">
        <v>17</v>
      </c>
      <c r="L7" s="47">
        <v>1768.7989142539773</v>
      </c>
      <c r="M7" s="47">
        <f>(H87+D13)/P7</f>
        <v>9183.3523519186747</v>
      </c>
      <c r="N7" s="47">
        <f>SUM(L7:M7)</f>
        <v>10952.151266172652</v>
      </c>
      <c r="O7" s="48">
        <f>N7/N7</f>
        <v>1</v>
      </c>
      <c r="P7" s="49">
        <v>1169519</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42836864.530000001</v>
      </c>
      <c r="D8" s="38">
        <f>H53</f>
        <v>696000</v>
      </c>
      <c r="E8" s="38">
        <f>(C8+D8)*0.86</f>
        <v>37438263.495800003</v>
      </c>
      <c r="F8" s="38">
        <f>(C8+D8)*0.14</f>
        <v>6094601.0342000006</v>
      </c>
      <c r="G8" s="45">
        <v>0</v>
      </c>
      <c r="H8" s="44">
        <f t="shared" si="1"/>
        <v>43532864.530000001</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18388388</v>
      </c>
      <c r="D9" s="38">
        <f>H64</f>
        <v>67283800</v>
      </c>
      <c r="E9" s="38">
        <f>C65+H65</f>
        <v>78042400</v>
      </c>
      <c r="F9" s="38">
        <f>C66+H66</f>
        <v>7629788</v>
      </c>
      <c r="G9" s="45">
        <v>0</v>
      </c>
      <c r="H9" s="44">
        <f t="shared" si="1"/>
        <v>85672188</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833291404.01554918</v>
      </c>
      <c r="N10" s="57" t="s">
        <v>26</v>
      </c>
      <c r="O10" s="58"/>
      <c r="P10" s="59">
        <f>M11-M10</f>
        <v>76626752.203464389</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909918156.21901357</v>
      </c>
      <c r="N11" s="63" t="s">
        <v>29</v>
      </c>
      <c r="O11" s="64"/>
      <c r="P11" s="65">
        <f>P10/M10</f>
        <v>9.1956729463675752E-2</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2030236691.1146743</v>
      </c>
      <c r="D13" s="66">
        <v>10735665870.885324</v>
      </c>
      <c r="E13" s="66">
        <v>0</v>
      </c>
      <c r="F13" s="66">
        <v>0</v>
      </c>
      <c r="G13" s="67">
        <f>C13+D13</f>
        <v>12765902561.999998</v>
      </c>
      <c r="H13" s="44">
        <f t="shared" si="1"/>
        <v>12765902561.999998</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365126187</v>
      </c>
      <c r="D14" s="70">
        <v>0</v>
      </c>
      <c r="E14" s="70">
        <f>C80</f>
        <v>130774988.79867101</v>
      </c>
      <c r="F14" s="70">
        <f>C81</f>
        <v>225148580.58494744</v>
      </c>
      <c r="G14" s="71">
        <f>C82</f>
        <v>9202617.616381526</v>
      </c>
      <c r="H14" s="44">
        <f t="shared" si="1"/>
        <v>365126187</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2773365027.2946744</v>
      </c>
      <c r="D15" s="74">
        <f>SUM(D6:D14)</f>
        <v>10944900570.885324</v>
      </c>
      <c r="E15" s="74">
        <f>SUM(E6:E14)</f>
        <v>426271501.35419661</v>
      </c>
      <c r="F15" s="74">
        <f>SUM(F6:F14)</f>
        <v>483646654.86481702</v>
      </c>
      <c r="G15" s="75">
        <f>SUM(G6:G14)</f>
        <v>12808347441.960983</v>
      </c>
      <c r="H15" s="76">
        <f>IF(SUM(H6:H14)=C15+D15, SUM(H6:H14), "Sums Do Not Match")</f>
        <v>13718265598.179998</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316775458.00000006</v>
      </c>
      <c r="D22" s="105"/>
      <c r="E22" s="106" t="s">
        <v>42</v>
      </c>
      <c r="F22" s="107"/>
      <c r="G22" s="108">
        <v>205689300</v>
      </c>
      <c r="H22" s="109">
        <v>33722300</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42935225.000000015</v>
      </c>
      <c r="E23" s="114" t="s">
        <v>44</v>
      </c>
      <c r="F23" s="115"/>
      <c r="G23" s="116"/>
      <c r="H23" s="117">
        <v>15100000</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0</v>
      </c>
      <c r="D24" s="121"/>
      <c r="E24" s="114"/>
      <c r="F24" s="122"/>
      <c r="G24" s="116"/>
      <c r="H24" s="117"/>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46</v>
      </c>
      <c r="B25" s="119"/>
      <c r="C25" s="120">
        <v>1438.6500000000003</v>
      </c>
      <c r="D25" s="121"/>
      <c r="E25" s="123"/>
      <c r="F25" s="124"/>
      <c r="G25" s="116"/>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47</v>
      </c>
      <c r="B26" s="119"/>
      <c r="C26" s="125"/>
      <c r="D26" s="126">
        <v>0</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316776896.65000004</v>
      </c>
      <c r="D36" s="143">
        <f>SUM(D22:D35)</f>
        <v>42935225.000000015</v>
      </c>
      <c r="E36" s="144" t="s">
        <v>18</v>
      </c>
      <c r="F36" s="145"/>
      <c r="G36" s="146">
        <f>SUM(G22:G35)</f>
        <v>205689300</v>
      </c>
      <c r="H36" s="147">
        <f>SUM(H22:H35)</f>
        <v>48822300</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155976442.33213797</v>
      </c>
      <c r="D37" s="151">
        <v>21140694.656242918</v>
      </c>
      <c r="E37" s="152" t="s">
        <v>15</v>
      </c>
      <c r="F37" s="150"/>
      <c r="G37" s="153">
        <v>101278488.35906519</v>
      </c>
      <c r="H37" s="154">
        <v>24039406.727587622</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131997380.35150936</v>
      </c>
      <c r="D38" s="151">
        <v>17890626.762040522</v>
      </c>
      <c r="E38" s="152" t="s">
        <v>16</v>
      </c>
      <c r="F38" s="150"/>
      <c r="G38" s="153">
        <v>85708424.6151122</v>
      </c>
      <c r="H38" s="154">
        <v>20343704.894160233</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28803073.966352761</v>
      </c>
      <c r="D39" s="151">
        <v>3903903.5817165822</v>
      </c>
      <c r="E39" s="152" t="s">
        <v>17</v>
      </c>
      <c r="F39" s="150"/>
      <c r="G39" s="153">
        <v>18702387.025822651</v>
      </c>
      <c r="H39" s="154">
        <v>4439188.3782521561</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48</v>
      </c>
      <c r="B41" s="158"/>
      <c r="C41" s="159"/>
      <c r="D41" s="160">
        <v>86437438</v>
      </c>
      <c r="E41" s="161" t="s">
        <v>49</v>
      </c>
      <c r="F41" s="162"/>
      <c r="G41" s="108">
        <v>2534200</v>
      </c>
      <c r="H41" s="163">
        <v>92432600</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c r="F42" s="169"/>
      <c r="G42" s="170"/>
      <c r="H42" s="171"/>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86437438</v>
      </c>
      <c r="E46" s="144" t="s">
        <v>18</v>
      </c>
      <c r="F46" s="145"/>
      <c r="G46" s="146">
        <f>SUM(G41:G45)</f>
        <v>2534200</v>
      </c>
      <c r="H46" s="147">
        <f>SUM($H$41:$H$45)</f>
        <v>92432600</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86437438</v>
      </c>
      <c r="E47" s="152" t="s">
        <v>16</v>
      </c>
      <c r="F47" s="150"/>
      <c r="G47" s="153">
        <f>G46</f>
        <v>2534200</v>
      </c>
      <c r="H47" s="190">
        <f>H46</f>
        <v>92432600</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50</v>
      </c>
      <c r="B48" s="192"/>
      <c r="C48" s="192"/>
      <c r="D48" s="193"/>
      <c r="E48" s="156" t="s">
        <v>51</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52</v>
      </c>
      <c r="B49" s="195"/>
      <c r="C49" s="112">
        <v>10754345</v>
      </c>
      <c r="D49" s="196"/>
      <c r="E49" s="197" t="s">
        <v>53</v>
      </c>
      <c r="F49" s="198"/>
      <c r="G49" s="199"/>
      <c r="H49" s="109">
        <v>696000</v>
      </c>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0" t="s">
        <v>54</v>
      </c>
      <c r="B50" s="201"/>
      <c r="C50" s="120">
        <v>32082519.530000001</v>
      </c>
      <c r="D50" s="121"/>
      <c r="E50" s="202"/>
      <c r="F50" s="203"/>
      <c r="G50" s="116"/>
      <c r="H50" s="204"/>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0" t="s">
        <v>55</v>
      </c>
      <c r="B51" s="201"/>
      <c r="C51" s="120"/>
      <c r="D51" s="205">
        <v>0</v>
      </c>
      <c r="E51" s="202"/>
      <c r="F51" s="203"/>
      <c r="G51" s="116"/>
      <c r="H51" s="204"/>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6"/>
      <c r="B52" s="207"/>
      <c r="C52" s="208"/>
      <c r="D52" s="209"/>
      <c r="E52" s="182"/>
      <c r="F52" s="183"/>
      <c r="G52" s="138"/>
      <c r="H52" s="210"/>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42836864.530000001</v>
      </c>
      <c r="D53" s="143">
        <f>SUM($D$49:$D$52)</f>
        <v>0</v>
      </c>
      <c r="E53" s="144" t="s">
        <v>18</v>
      </c>
      <c r="F53" s="145"/>
      <c r="G53" s="146">
        <f>SUM($G$49:$G$52)</f>
        <v>0</v>
      </c>
      <c r="H53" s="147">
        <f>SUM($H$49:$H$52)</f>
        <v>696000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36839703.495800003</v>
      </c>
      <c r="D54" s="189">
        <f>D$53*0.86</f>
        <v>0</v>
      </c>
      <c r="E54" s="152" t="s">
        <v>15</v>
      </c>
      <c r="F54" s="150"/>
      <c r="G54" s="153">
        <f>G$53*0.86</f>
        <v>0</v>
      </c>
      <c r="H54" s="190">
        <f>H$53*0.86</f>
        <v>598560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5997161.0342000006</v>
      </c>
      <c r="D55" s="189">
        <f>D$53*0.14</f>
        <v>0</v>
      </c>
      <c r="E55" s="152" t="s">
        <v>16</v>
      </c>
      <c r="F55" s="150"/>
      <c r="G55" s="153">
        <f>G$53*0.14</f>
        <v>0</v>
      </c>
      <c r="H55" s="190">
        <f>H$53*0.14</f>
        <v>97440.000000000015</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56</v>
      </c>
      <c r="B56" s="97"/>
      <c r="C56" s="97"/>
      <c r="D56" s="155"/>
      <c r="E56" s="156" t="s">
        <v>57</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1" t="s">
        <v>56</v>
      </c>
      <c r="B57" s="212"/>
      <c r="C57" s="112">
        <v>10758600</v>
      </c>
      <c r="D57" s="196"/>
      <c r="E57" s="197" t="s">
        <v>58</v>
      </c>
      <c r="F57" s="198"/>
      <c r="G57" s="108">
        <v>15713600</v>
      </c>
      <c r="H57" s="109">
        <v>67283800</v>
      </c>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0"/>
      <c r="B58" s="201"/>
      <c r="C58" s="120"/>
      <c r="D58" s="121"/>
      <c r="E58" s="202"/>
      <c r="F58" s="203"/>
      <c r="G58" s="116"/>
      <c r="H58" s="204"/>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3"/>
      <c r="B59" s="214"/>
      <c r="C59" s="208"/>
      <c r="D59" s="209"/>
      <c r="E59" s="182"/>
      <c r="F59" s="183"/>
      <c r="G59" s="138"/>
      <c r="H59" s="210"/>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59</v>
      </c>
      <c r="B60" s="97"/>
      <c r="C60" s="97"/>
      <c r="D60" s="155"/>
      <c r="E60" s="156" t="s">
        <v>60</v>
      </c>
      <c r="F60" s="100"/>
      <c r="G60" s="100"/>
      <c r="H60" s="215"/>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1" t="s">
        <v>59</v>
      </c>
      <c r="B61" s="212"/>
      <c r="C61" s="216">
        <v>7629788</v>
      </c>
      <c r="D61" s="196"/>
      <c r="E61" s="217"/>
      <c r="F61" s="218"/>
      <c r="G61" s="108"/>
      <c r="H61" s="219"/>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0"/>
      <c r="B62" s="201"/>
      <c r="C62" s="125"/>
      <c r="D62" s="121"/>
      <c r="E62" s="202"/>
      <c r="F62" s="203"/>
      <c r="G62" s="116"/>
      <c r="H62" s="204"/>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3"/>
      <c r="B63" s="214"/>
      <c r="C63" s="208"/>
      <c r="D63" s="209"/>
      <c r="E63" s="220"/>
      <c r="F63" s="221"/>
      <c r="G63" s="138"/>
      <c r="H63" s="210"/>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18388388</v>
      </c>
      <c r="D64" s="223">
        <f>SUM($D$65:$D$66)</f>
        <v>0</v>
      </c>
      <c r="E64" s="144" t="s">
        <v>18</v>
      </c>
      <c r="F64" s="145"/>
      <c r="G64" s="224">
        <f>SUM(G65:G66)</f>
        <v>15713600</v>
      </c>
      <c r="H64" s="147">
        <f>SUM(H65:H66)</f>
        <v>67283800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10758600</v>
      </c>
      <c r="D65" s="225">
        <f>SUM($D$57:$D$59)</f>
        <v>0</v>
      </c>
      <c r="E65" s="152" t="s">
        <v>15</v>
      </c>
      <c r="F65" s="150"/>
      <c r="G65" s="225">
        <f>SUM(G57:G59)</f>
        <v>15713600</v>
      </c>
      <c r="H65" s="190">
        <f>SUM(H57:H59)</f>
        <v>67283800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7629788</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61</v>
      </c>
      <c r="B67" s="97"/>
      <c r="C67" s="97"/>
      <c r="D67" s="155"/>
      <c r="E67" s="156" t="s">
        <v>62</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1" t="s">
        <v>63</v>
      </c>
      <c r="B68" s="212"/>
      <c r="C68" s="112">
        <v>56004864</v>
      </c>
      <c r="D68" s="196"/>
      <c r="E68" s="197"/>
      <c r="F68" s="226"/>
      <c r="G68" s="227"/>
      <c r="H68" s="219"/>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0" t="s">
        <v>64</v>
      </c>
      <c r="B69" s="201"/>
      <c r="C69" s="120">
        <v>161599631</v>
      </c>
      <c r="D69" s="121"/>
      <c r="E69" s="202"/>
      <c r="F69" s="203"/>
      <c r="G69" s="116"/>
      <c r="H69" s="204"/>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0" t="s">
        <v>65</v>
      </c>
      <c r="B70" s="201"/>
      <c r="C70" s="120">
        <v>9000000</v>
      </c>
      <c r="D70" s="121"/>
      <c r="E70" s="182"/>
      <c r="F70" s="183"/>
      <c r="G70" s="138"/>
      <c r="H70" s="210"/>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0" t="s">
        <v>66</v>
      </c>
      <c r="B71" s="201"/>
      <c r="C71" s="228">
        <v>73003000.000000015</v>
      </c>
      <c r="D71" s="121"/>
      <c r="E71" s="156" t="s">
        <v>67</v>
      </c>
      <c r="F71" s="100"/>
      <c r="G71" s="100"/>
      <c r="H71" s="215"/>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0" t="s">
        <v>68</v>
      </c>
      <c r="B72" s="201"/>
      <c r="C72" s="112">
        <v>64252000.000000007</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69</v>
      </c>
      <c r="B73" s="111"/>
      <c r="C73" s="125">
        <v>1266691.9999999998</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0" t="s">
        <v>70</v>
      </c>
      <c r="B74" s="201"/>
      <c r="C74" s="125"/>
      <c r="D74" s="229">
        <v>2700000</v>
      </c>
      <c r="E74" s="182"/>
      <c r="F74" s="183"/>
      <c r="G74" s="138"/>
      <c r="H74" s="210"/>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0"/>
      <c r="B75" s="201"/>
      <c r="C75" s="125"/>
      <c r="D75" s="229"/>
      <c r="E75" s="156" t="s">
        <v>71</v>
      </c>
      <c r="F75" s="100"/>
      <c r="G75" s="100"/>
      <c r="H75" s="215"/>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0"/>
      <c r="B76" s="201"/>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0"/>
      <c r="B77" s="201"/>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6"/>
      <c r="B78" s="207"/>
      <c r="C78" s="208"/>
      <c r="D78" s="209"/>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365126187</v>
      </c>
      <c r="D79" s="238">
        <f>SUM(D68:D78)</f>
        <v>2700000</v>
      </c>
      <c r="E79" s="144" t="s">
        <v>18</v>
      </c>
      <c r="F79" s="145"/>
      <c r="G79" s="146">
        <f>SUM(G80:G81)</f>
        <v>0</v>
      </c>
      <c r="H79" s="147">
        <f>SUM(H80:H81)</f>
        <v>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130774988.79867101</v>
      </c>
      <c r="D80" s="225">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225148580.58494744</v>
      </c>
      <c r="D81" s="242">
        <f>D79</f>
        <v>2700000</v>
      </c>
      <c r="E81" s="152" t="s">
        <v>16</v>
      </c>
      <c r="F81" s="150"/>
      <c r="G81" s="153">
        <v>0</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72</v>
      </c>
      <c r="B82" s="241"/>
      <c r="C82" s="242">
        <f>C79-SUM(C80:C81)</f>
        <v>9202617.616381526</v>
      </c>
      <c r="D82" s="242">
        <v>0</v>
      </c>
      <c r="E82" s="244" t="s">
        <v>72</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73</v>
      </c>
      <c r="B83" s="249"/>
      <c r="C83" s="250" t="s">
        <v>37</v>
      </c>
      <c r="D83" s="250" t="s">
        <v>38</v>
      </c>
      <c r="E83" s="251" t="s">
        <v>74</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705122644.59726572</v>
      </c>
      <c r="D84" s="258">
        <f>SUM(D85:D86)</f>
        <v>128168759.41828345</v>
      </c>
      <c r="E84" s="259"/>
      <c r="F84" s="260"/>
      <c r="G84" s="261">
        <f>SUM(G85:G86)</f>
        <v>205234712.97417739</v>
      </c>
      <c r="H84" s="262">
        <f>SUM(H85:H86)</f>
        <v>204795511.62174785</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334349734.62660897</v>
      </c>
      <c r="D85" s="189">
        <f>SUM(D37,D54,D65,D80)</f>
        <v>21140694.656242918</v>
      </c>
      <c r="E85" s="265" t="s">
        <v>15</v>
      </c>
      <c r="F85" s="266"/>
      <c r="G85" s="153">
        <f>SUM(G37,G54,G65,G80)</f>
        <v>116992088.35906519</v>
      </c>
      <c r="H85" s="267">
        <f>SUM(H37,H54,H65,H80)</f>
        <v>91921766.727587625</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370772909.97065681</v>
      </c>
      <c r="D86" s="151">
        <f>SUM(D38,D47,D55,D66,D81)</f>
        <v>107028064.76204053</v>
      </c>
      <c r="E86" s="152" t="s">
        <v>16</v>
      </c>
      <c r="F86" s="150"/>
      <c r="G86" s="153">
        <f>SUM(G38,G47,G55,G66,G81)</f>
        <v>88242624.6151122</v>
      </c>
      <c r="H86" s="154">
        <f>SUM(H38,H47,H55,H66,H81)</f>
        <v>112873744.89416024</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72</v>
      </c>
      <c r="B87" s="270"/>
      <c r="C87" s="271">
        <f>SUM(C39,C82)</f>
        <v>38005691.582734287</v>
      </c>
      <c r="D87" s="271">
        <f>SUM(D39)</f>
        <v>3903903.5817165822</v>
      </c>
      <c r="E87" s="272" t="s">
        <v>72</v>
      </c>
      <c r="F87" s="270"/>
      <c r="G87" s="271">
        <f>SUM(G39)</f>
        <v>18702387.025822651</v>
      </c>
      <c r="H87" s="273">
        <f>SUM(H39)</f>
        <v>4439188.3782521561</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75</v>
      </c>
      <c r="B88" s="275" t="s">
        <v>76</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275" t="s">
        <v>76</v>
      </c>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275" t="s">
        <v>77</v>
      </c>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78</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79</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80</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81</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82</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83</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84</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85</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86</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87</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88</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89</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90</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91</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dM/hgav050KXk9NDWebDVMvA46Rg7S+2pGC7jIOoyydWM0wseejnXhKFwzcdOfKfyGZmIuv+rj7S7LFgPTiMbQ==" saltValue="5b/r+jPE1WEjrT20nYGi2A=="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FE2E0EA8-6807-4857-81D8-DED082A9B272}"/>
    <hyperlink ref="B101" r:id="rId2" location="Fiscal:1,Page:1" xr:uid="{C5DE0133-1355-4E09-96D4-A5F1440709F5}"/>
    <hyperlink ref="A2" location="Index!A1" display="Back to Index" xr:uid="{FB86286B-E4B4-4C6D-B7C7-72C1C10D077F}"/>
    <hyperlink ref="B88" r:id="rId3" xr:uid="{1EFAB489-7CFB-4258-8818-D9D16E50D09D}"/>
    <hyperlink ref="B89" r:id="rId4" xr:uid="{7176A240-EC5B-464F-9ACD-567CDDA92624}"/>
    <hyperlink ref="B90" r:id="rId5" xr:uid="{CD614812-3771-4F2C-8B22-E8F9EC59C40D}"/>
  </hyperlinks>
  <pageMargins left="0.7" right="0.7" top="0.75" bottom="0.75" header="0.3" footer="0.3"/>
  <pageSetup orientation="portrait"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285B89B6-172F-4EF8-9CE1-C07AEC307159}"/>
</file>

<file path=customXml/itemProps2.xml><?xml version="1.0" encoding="utf-8"?>
<ds:datastoreItem xmlns:ds="http://schemas.openxmlformats.org/officeDocument/2006/customXml" ds:itemID="{96D12565-3D5C-44B7-B466-2583DF870E8E}"/>
</file>

<file path=customXml/itemProps3.xml><?xml version="1.0" encoding="utf-8"?>
<ds:datastoreItem xmlns:ds="http://schemas.openxmlformats.org/officeDocument/2006/customXml" ds:itemID="{E9EE3076-03AA-4F0A-83A8-611CFFBEC1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Tennessee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2026-09-28T16:06:16Z</dcterms:created>
  <dcterms:modified xsi:type="dcterms:W3CDTF">2026-09-28T16:06:17Z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