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901E5FE0-4A70-44AB-9BC6-0FA8DCBA52A0}" xr6:coauthVersionLast="47" xr6:coauthVersionMax="47" xr10:uidLastSave="{00000000-0000-0000-0000-000000000000}"/>
  <workbookProtection workbookAlgorithmName="SHA-512" workbookHashValue="vIjzIPlIsDaa6h0767ah8LzdaLcX5A/xqosMV4RbZF5D86b7bvG3mzJVWWfSQOyv6jlA2Z1SxduV/vMC3zktQw==" workbookSaltValue="6sBT/15hjPzB9R1xagZ8OQ==" workbookSpinCount="100000" lockStructure="1"/>
  <bookViews>
    <workbookView xWindow="28680" yWindow="-120" windowWidth="29040" windowHeight="15720" xr2:uid="{011D19DE-E7AC-42D1-86D7-E57ED9DAEEC3}"/>
  </bookViews>
  <sheets>
    <sheet name="South Dako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1" l="1"/>
  <c r="E14" i="1"/>
  <c r="H79" i="1"/>
  <c r="G79" i="1"/>
  <c r="D79" i="1"/>
  <c r="D81" i="1" s="1"/>
  <c r="C79" i="1"/>
  <c r="C82" i="1" s="1"/>
  <c r="G14" i="1" s="1"/>
  <c r="H66" i="1"/>
  <c r="G66" i="1"/>
  <c r="D66" i="1"/>
  <c r="C66" i="1"/>
  <c r="H65" i="1"/>
  <c r="H64" i="1" s="1"/>
  <c r="D9" i="1" s="1"/>
  <c r="G65" i="1"/>
  <c r="G64" i="1" s="1"/>
  <c r="D65" i="1"/>
  <c r="D64" i="1" s="1"/>
  <c r="C65" i="1"/>
  <c r="G55" i="1"/>
  <c r="H54" i="1"/>
  <c r="G54" i="1"/>
  <c r="H53" i="1"/>
  <c r="H55" i="1" s="1"/>
  <c r="G53" i="1"/>
  <c r="D53" i="1"/>
  <c r="C53" i="1"/>
  <c r="G47" i="1"/>
  <c r="C47" i="1"/>
  <c r="H46" i="1"/>
  <c r="D7" i="1" s="1"/>
  <c r="F7" i="1" s="1"/>
  <c r="H7" i="1" s="1"/>
  <c r="G46" i="1"/>
  <c r="C46" i="1"/>
  <c r="D46" i="1"/>
  <c r="D47" i="1" s="1"/>
  <c r="G87" i="1"/>
  <c r="G86" i="1"/>
  <c r="G85" i="1"/>
  <c r="G36" i="1"/>
  <c r="D36" i="1"/>
  <c r="H24" i="1" s="1"/>
  <c r="G13" i="1"/>
  <c r="H13" i="1" s="1"/>
  <c r="D12" i="1"/>
  <c r="H12" i="1" s="1"/>
  <c r="D11" i="1"/>
  <c r="F11" i="1" s="1"/>
  <c r="H11" i="1" s="1"/>
  <c r="D10" i="1"/>
  <c r="E10" i="1" s="1"/>
  <c r="H10" i="1" s="1"/>
  <c r="F9" i="1"/>
  <c r="D8" i="1"/>
  <c r="E9" i="1" l="1"/>
  <c r="H9" i="1" s="1"/>
  <c r="C64" i="1"/>
  <c r="C9" i="1" s="1"/>
  <c r="H36" i="1"/>
  <c r="D6" i="1" s="1"/>
  <c r="D15" i="1" s="1"/>
  <c r="H87" i="1"/>
  <c r="M7" i="1" s="1"/>
  <c r="N7" i="1" s="1"/>
  <c r="O7" i="1" s="1"/>
  <c r="H86" i="1"/>
  <c r="M6" i="1" s="1"/>
  <c r="H85" i="1"/>
  <c r="C54" i="1"/>
  <c r="C85" i="1" s="1"/>
  <c r="C8" i="1"/>
  <c r="C55" i="1"/>
  <c r="H14" i="1"/>
  <c r="N6" i="1"/>
  <c r="D55" i="1"/>
  <c r="D54" i="1"/>
  <c r="G84" i="1"/>
  <c r="H47" i="1"/>
  <c r="C14" i="1"/>
  <c r="D87" i="1"/>
  <c r="C36" i="1"/>
  <c r="C6" i="1" s="1"/>
  <c r="C87" i="1"/>
  <c r="O6" i="1" l="1"/>
  <c r="G15" i="1"/>
  <c r="C15" i="1"/>
  <c r="E8" i="1"/>
  <c r="F8" i="1"/>
  <c r="D86" i="1"/>
  <c r="C86" i="1"/>
  <c r="C84" i="1" s="1"/>
  <c r="M5" i="1"/>
  <c r="N5" i="1" s="1"/>
  <c r="O5" i="1" s="1"/>
  <c r="H84" i="1"/>
  <c r="D85" i="1"/>
  <c r="D84" i="1" s="1"/>
  <c r="M11" i="1" l="1"/>
  <c r="M10" i="1"/>
  <c r="H8" i="1"/>
  <c r="E15" i="1"/>
  <c r="H6" i="1"/>
  <c r="F15" i="1"/>
  <c r="H15" i="1"/>
  <c r="P10" i="1" l="1"/>
  <c r="P11" i="1" s="1"/>
</calcChain>
</file>

<file path=xl/sharedStrings.xml><?xml version="1.0" encoding="utf-8"?>
<sst xmlns="http://schemas.openxmlformats.org/spreadsheetml/2006/main" count="141" uniqueCount="89">
  <si>
    <t>South Dakota</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</si>
  <si>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</si>
  <si>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</si>
  <si>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</si>
  <si>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</si>
  <si>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</si>
  <si>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</si>
  <si>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</si>
  <si>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</si>
  <si>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</si>
  <si>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</si>
  <si>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</si>
  <si>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</si>
  <si>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</si>
  <si>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</si>
  <si>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</si>
  <si>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</si>
  <si>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</si>
  <si>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</si>
  <si>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</si>
  <si>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</si>
  <si>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</si>
  <si>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</si>
  <si>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</si>
  <si>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</si>
  <si>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</si>
  <si>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</si>
  <si>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</si>
  <si>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</si>
  <si>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</si>
  <si>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</si>
  <si>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</si>
  <si>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</si>
  <si>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</si>
  <si>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</si>
  <si>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</si>
  <si>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</si>
  <si>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</si>
  <si>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</si>
  <si>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</si>
  <si>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</si>
  <si>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</si>
  <si>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Office of Licensing and Accreditation</t>
  </si>
  <si>
    <t>CCDF State Match and MOE</t>
  </si>
  <si>
    <t>Division of Child Care</t>
  </si>
  <si>
    <t>SSBG</t>
  </si>
  <si>
    <t>CCDF and TANF State Remainder</t>
  </si>
  <si>
    <t>TANF Federal - Child Care</t>
  </si>
  <si>
    <t>TANF State MOE - Child Care</t>
  </si>
  <si>
    <r>
      <t>State Preschool (NIEER)</t>
    </r>
    <r>
      <rPr>
        <vertAlign val="superscript"/>
        <sz val="11"/>
        <color rgb="FF000000"/>
        <rFont val="Aptos Narrow"/>
        <family val="2"/>
        <scheme val="minor"/>
      </rPr>
      <t>5</t>
    </r>
  </si>
  <si>
    <t>Homevisiting</t>
  </si>
  <si>
    <t>Homevisiting/Parent Education</t>
  </si>
  <si>
    <t>MIECHV</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</si>
  <si>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</si>
  <si>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</si>
  <si>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</si>
  <si>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</si>
  <si>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</si>
  <si>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</si>
  <si>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</si>
  <si>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</si>
  <si>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</si>
  <si>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</si>
  <si>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</si>
  <si>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</si>
  <si>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</si>
  <si>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</si>
  <si>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</si>
  <si>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</si>
  <si>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</si>
  <si>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</si>
  <si>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</si>
  <si>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</si>
  <si>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</si>
  <si>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Public Records Request</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</si>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</sst>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8">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'South Dakota'!$L$4</c:f>
              <c:strCache>
                <c:ptCount val="1"/>
                <c:pt idx="0">
                  <c:v>Federal Dollars</c:v>
                </c:pt>
              </c:strCache>
            </c:strRef>
          </c:tx>
          <c:spPr>
            <a:solidFill>
              <a:srgbClr val="70CEB4">
                <a:lumMod val="50000"/>
              </a:srgbClr>
            </a:solidFill>
            <a:ln>
              <a:noFill/>
            </a:ln>
            <a:effectLst/>
          </c:spPr>
          <c:invertIfNegative val="0"/>
          <c:cat>
            <c:strRef>
              <c:f>'South Dakota'!$K$5:$K$7</c:f>
              <c:strCache>
                <c:ptCount val="3"/>
                <c:pt idx="0">
                  <c:v>0 to 3</c:v>
                </c:pt>
                <c:pt idx="1">
                  <c:v>3 to 5.5</c:v>
                </c:pt>
                <c:pt idx="2">
                  <c:v>K - 12</c:v>
                </c:pt>
              </c:strCache>
            </c:strRef>
          </c:cat>
          <c:val>
            <c:numRef>
              <c:f>'South Dakota'!$L$5:$L$7</c:f>
              <c:numCache>
                <c:formatCode>_("$"* #,##0_);_("$"* \(#,##0\);_("$"* "-"??_);_(@_)</c:formatCode>
                <c:ptCount val="3"/>
                <c:pt idx="0">
                  <c:v>948.02333328143811</c:v>
                </c:pt>
                <c:pt idx="1">
                  <c:v>1653.0340112405027</c:v>
                </c:pt>
                <c:pt idx="2">
                  <c:v>2261.7758043966924</c:v>
                </c:pt>
              </c:numCache>
            </c:numRef>
          </c:val>
          <c:extLst>
            <c:ext xmlns:c16="http://schemas.microsoft.com/office/drawing/2014/chart" uri="{C3380CC4-5D6E-409C-BE32-E72D297353CC}">
              <c16:uniqueId val="{00000000-FB3D-4262-B15C-99BEA6693C7B}"/>
            </c:ext>
          </c:extLst>
        </c:ser>
        <c:ser>
          <c:idx val="1"/>
          <c:order val="1"/>
          <c:tx>
            <c:strRef>
              <c:f>'South Dakota'!$M$4</c:f>
              <c:strCache>
                <c:ptCount val="1"/>
                <c:pt idx="0">
                  <c:v>State and Local Dollars</c:v>
                </c:pt>
              </c:strCache>
            </c:strRef>
          </c:tx>
          <c:spPr>
            <a:solidFill>
              <a:srgbClr val="42B4E5">
                <a:lumMod val="40000"/>
                <a:lumOff val="60000"/>
              </a:srgbClr>
            </a:solidFill>
            <a:ln>
              <a:noFill/>
            </a:ln>
            <a:effectLst/>
          </c:spPr>
          <c:invertIfNegative val="0"/>
          <c:cat>
            <c:strRef>
              <c:f>'South Dakota'!$K$5:$K$7</c:f>
              <c:strCache>
                <c:ptCount val="3"/>
                <c:pt idx="0">
                  <c:v>0 to 3</c:v>
                </c:pt>
                <c:pt idx="1">
                  <c:v>3 to 5.5</c:v>
                </c:pt>
                <c:pt idx="2">
                  <c:v>K - 12</c:v>
                </c:pt>
              </c:strCache>
            </c:strRef>
          </c:cat>
          <c:val>
            <c:numRef>
              <c:f>'South Dakota'!$M$5:$M$7</c:f>
              <c:numCache>
                <c:formatCode>_("$"* #,##0_);_("$"* \(#,##0\);_("$"* "-"??_);_(@_)</c:formatCode>
                <c:ptCount val="3"/>
                <c:pt idx="0">
                  <c:v>70.670762054501282</c:v>
                </c:pt>
                <c:pt idx="1">
                  <c:v>88.98042498344833</c:v>
                </c:pt>
                <c:pt idx="2">
                  <c:v>9003.9915599566448</c:v>
                </c:pt>
              </c:numCache>
            </c:numRef>
          </c:val>
          <c:extLst>
            <c:ext xmlns:c16="http://schemas.microsoft.com/office/drawing/2014/chart" uri="{C3380CC4-5D6E-409C-BE32-E72D297353CC}">
              <c16:uniqueId val="{00000001-FB3D-4262-B15C-99BEA6693C7B}"/>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'South Dakota'!$N$5:$N$7</c:f>
              <c:numCache>
                <c:formatCode>_("$"* #,##0_);_("$"* \(#,##0\);_("$"* "-"??_);_(@_)</c:formatCode>
                <c:ptCount val="3"/>
                <c:pt idx="0">
                  <c:v>1018.6940953359394</c:v>
                </c:pt>
                <c:pt idx="1">
                  <c:v>1742.014436223951</c:v>
                </c:pt>
                <c:pt idx="2">
                  <c:v>11265.767364353338</c:v>
                </c:pt>
              </c:numCache>
            </c:numRef>
          </c:val>
          <c:smooth val="0"/>
          <c:extLst>
            <c:ext xmlns:c16="http://schemas.microsoft.com/office/drawing/2014/chart" uri="{C3380CC4-5D6E-409C-BE32-E72D297353CC}">
              <c16:uniqueId val="{00000002-FB3D-4262-B15C-99BEA6693C7B}"/>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EA8EF76A-8BFB-40DF-AAF5-B0C4EC81B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30CB2-7A24-41BC-BD74-6411CAD4DDC1}">
  <sheetPr codeName="Sheet42">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948.02333328143811</v>
      </c>
      <c r="M5" s="38">
        <f>H85/P5</f>
        <v>70.670762054501282</v>
      </c>
      <c r="N5" s="38">
        <f>SUM(L5:M5)</f>
        <v>1018.6940953359394</v>
      </c>
      <c r="O5" s="39">
        <f>N5/N7</f>
        <v>9.0423853288436259E-2</v>
      </c>
      <c r="P5" s="40">
        <v>32640</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32053899</v>
      </c>
      <c r="D6" s="38">
        <f>H36</f>
        <v>6943597.0000000009</v>
      </c>
      <c r="E6" s="38">
        <v>12955140.873518379</v>
      </c>
      <c r="F6" s="38">
        <v>13505303.815342303</v>
      </c>
      <c r="G6" s="43">
        <v>12537051.311139321</v>
      </c>
      <c r="H6" s="44">
        <f>SUM(E6:G6)</f>
        <v>38997496.000000007</v>
      </c>
      <c r="I6" s="7"/>
      <c r="J6" s="7"/>
      <c r="K6" s="37" t="s">
        <v>16</v>
      </c>
      <c r="L6" s="38">
        <v>1653.0340112405027</v>
      </c>
      <c r="M6" s="38">
        <f>H86/P6</f>
        <v>88.98042498344833</v>
      </c>
      <c r="N6" s="38">
        <f t="shared" ref="N6" si="0">SUM(L6:M6)</f>
        <v>1742.014436223951</v>
      </c>
      <c r="O6" s="39">
        <f>N6/N7</f>
        <v>0.15462900838303825</v>
      </c>
      <c r="P6" s="40">
        <v>27024.5</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0</v>
      </c>
      <c r="E7" s="38">
        <v>0</v>
      </c>
      <c r="F7" s="38">
        <f>D7</f>
        <v>0</v>
      </c>
      <c r="G7" s="45">
        <v>0</v>
      </c>
      <c r="H7" s="44">
        <f t="shared" ref="H7:H14" si="1">SUM(E7:G7)</f>
        <v>0</v>
      </c>
      <c r="I7" s="7"/>
      <c r="J7" s="7"/>
      <c r="K7" s="46" t="s">
        <v>17</v>
      </c>
      <c r="L7" s="47">
        <v>2261.7758043966924</v>
      </c>
      <c r="M7" s="47">
        <f>(H87+D13)/P7</f>
        <v>9003.9915599566448</v>
      </c>
      <c r="N7" s="47">
        <f>SUM(L7:M7)</f>
        <v>11265.767364353338</v>
      </c>
      <c r="O7" s="48">
        <f>N7/N7</f>
        <v>1</v>
      </c>
      <c r="P7" s="49">
        <v>163631</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1307361</v>
      </c>
      <c r="D8" s="38">
        <f>H53</f>
        <v>0</v>
      </c>
      <c r="E8" s="38">
        <f>(C8+D8)*0.86</f>
        <v>1124330.46</v>
      </c>
      <c r="F8" s="38">
        <f>(C8+D8)*0.14</f>
        <v>183030.54</v>
      </c>
      <c r="G8" s="45">
        <v>0</v>
      </c>
      <c r="H8" s="44">
        <f t="shared" si="1"/>
        <v>1307361</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4200541</v>
      </c>
      <c r="D9" s="38">
        <f>H64</f>
        <v>0</v>
      </c>
      <c r="E9" s="38">
        <f>C65+H65</f>
        <v>2587723</v>
      </c>
      <c r="F9" s="38">
        <f>C66+H66</f>
        <v>1612818</v>
      </c>
      <c r="G9" s="45">
        <v>0</v>
      </c>
      <c r="H9" s="44">
        <f t="shared" si="1"/>
        <v>4200541</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80119165.189399019</v>
      </c>
      <c r="N10" s="57" t="s">
        <v>26</v>
      </c>
      <c r="O10" s="58"/>
      <c r="P10" s="59">
        <f>M11-M10</f>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80119165.189399019</v>
      </c>
      <c r="N11" s="63" t="s">
        <v>29</v>
      </c>
      <c r="O11" s="64"/>
      <c r="P11" s="65">
        <f>P10/M10</f>
        <v>0</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354168108.88431031</v>
      </c>
      <c r="D13" s="66">
        <v>1471099891.1156898</v>
      </c>
      <c r="E13" s="66">
        <v>0</v>
      </c>
      <c r="F13" s="66">
        <v>0</v>
      </c>
      <c r="G13" s="67">
        <f>C13+D13</f>
        <v>1825268000</v>
      </c>
      <c r="H13" s="44">
        <f t="shared" si="1"/>
        <v>1825268000</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53868626</v>
      </c>
      <c r="D14" s="70">
        <v>0</v>
      </c>
      <c r="E14" s="70">
        <f>C80</f>
        <v>16445362.324951781</v>
      </c>
      <c r="F14" s="70">
        <f>C81</f>
        <v>31705456.175586563</v>
      </c>
      <c r="G14" s="71">
        <f>C82</f>
        <v>5717807.4994616583</v>
      </c>
      <c r="H14" s="44">
        <f t="shared" si="1"/>
        <v>53868626</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445598535.88431031</v>
      </c>
      <c r="D15" s="74">
        <f>SUM(D6:D14)</f>
        <v>1478043488.1156898</v>
      </c>
      <c r="E15" s="74">
        <f>SUM(E6:E14)</f>
        <v>33112556.658470161</v>
      </c>
      <c r="F15" s="74">
        <f>SUM(F6:F14)</f>
        <v>47006608.530928865</v>
      </c>
      <c r="G15" s="75">
        <f>SUM(G6:G14)</f>
        <v>1843522858.810601</v>
      </c>
      <c r="H15" s="76">
        <f>IF(SUM(H6:H14)=C15+D15, SUM(H6:H14), "Sums Do Not Match")</f>
        <v>1923642024</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32048899</v>
      </c>
      <c r="D22" s="105"/>
      <c r="E22" s="106" t="s">
        <v>42</v>
      </c>
      <c r="F22" s="107"/>
      <c r="G22" s="108"/>
      <c r="H22" s="109">
        <v>663731</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6140683.0000000009</v>
      </c>
      <c r="E23" s="114" t="s">
        <v>44</v>
      </c>
      <c r="F23" s="115"/>
      <c r="G23" s="116"/>
      <c r="H23" s="117">
        <v>4494434</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5000</v>
      </c>
      <c r="D24" s="121"/>
      <c r="E24" s="114" t="s">
        <v>46</v>
      </c>
      <c r="F24" s="122"/>
      <c r="G24" s="116"/>
      <c r="H24" s="117">
        <f>D36-SUM(H22:H23)</f>
        <v>1785432.0000000009</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0</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48</v>
      </c>
      <c r="B26" s="119"/>
      <c r="C26" s="125"/>
      <c r="D26" s="126">
        <v>802914</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32053899</v>
      </c>
      <c r="D36" s="143">
        <f>SUM(D22:D35)</f>
        <v>6943597.0000000009</v>
      </c>
      <c r="E36" s="144" t="s">
        <v>18</v>
      </c>
      <c r="F36" s="145"/>
      <c r="G36" s="146">
        <f>SUM(G22:G35)</f>
        <v>0</v>
      </c>
      <c r="H36" s="147">
        <f>SUM(H22:H35)</f>
        <v>6943597.0000000009</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10648447.200059457</v>
      </c>
      <c r="D37" s="151">
        <v>2306693.6734589217</v>
      </c>
      <c r="E37" s="152" t="s">
        <v>15</v>
      </c>
      <c r="F37" s="150"/>
      <c r="G37" s="153">
        <v>0</v>
      </c>
      <c r="H37" s="154">
        <v>2306693.6734589217</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11100652.320377104</v>
      </c>
      <c r="D38" s="151">
        <v>2404651.4949651994</v>
      </c>
      <c r="E38" s="152" t="s">
        <v>16</v>
      </c>
      <c r="F38" s="150"/>
      <c r="G38" s="153">
        <v>0</v>
      </c>
      <c r="H38" s="154">
        <v>2404651.4949651994</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10304799.479563441</v>
      </c>
      <c r="D39" s="151">
        <v>2232251.8315758803</v>
      </c>
      <c r="E39" s="152" t="s">
        <v>17</v>
      </c>
      <c r="F39" s="150"/>
      <c r="G39" s="153">
        <v>0</v>
      </c>
      <c r="H39" s="154">
        <v>2232251.8315758803</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49</v>
      </c>
      <c r="B41" s="158"/>
      <c r="C41" s="159"/>
      <c r="D41" s="160">
        <v>0</v>
      </c>
      <c r="E41" s="161"/>
      <c r="F41" s="162"/>
      <c r="G41" s="108"/>
      <c r="H41" s="163"/>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c r="F42" s="169"/>
      <c r="G42" s="170"/>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0</v>
      </c>
      <c r="E46" s="144" t="s">
        <v>18</v>
      </c>
      <c r="F46" s="145"/>
      <c r="G46" s="146">
        <f>SUM(G41:G45)</f>
        <v>0</v>
      </c>
      <c r="H46" s="147">
        <f>SUM($H$41:$H$45)</f>
        <v>0</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0</v>
      </c>
      <c r="E47" s="152" t="s">
        <v>16</v>
      </c>
      <c r="F47" s="150"/>
      <c r="G47" s="153">
        <f>G46</f>
        <v>0</v>
      </c>
      <c r="H47" s="190">
        <f>H46</f>
        <v>0</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50</v>
      </c>
      <c r="B48" s="192"/>
      <c r="C48" s="192"/>
      <c r="D48" s="193"/>
      <c r="E48" s="156" t="s">
        <v>51</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52</v>
      </c>
      <c r="B49" s="195"/>
      <c r="C49" s="112">
        <v>1307361</v>
      </c>
      <c r="D49" s="196"/>
      <c r="E49" s="197"/>
      <c r="F49" s="198"/>
      <c r="G49" s="199"/>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53</v>
      </c>
      <c r="B50" s="202"/>
      <c r="C50" s="120">
        <v>0</v>
      </c>
      <c r="D50" s="121"/>
      <c r="E50" s="203"/>
      <c r="F50" s="204"/>
      <c r="G50" s="116"/>
      <c r="H50" s="205"/>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54</v>
      </c>
      <c r="B51" s="202"/>
      <c r="C51" s="120"/>
      <c r="D51" s="206">
        <v>0</v>
      </c>
      <c r="E51" s="203"/>
      <c r="F51" s="204"/>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1307361</v>
      </c>
      <c r="D53" s="143">
        <f>SUM($D$49:$D$52)</f>
        <v>0</v>
      </c>
      <c r="E53" s="144" t="s">
        <v>18</v>
      </c>
      <c r="F53" s="145"/>
      <c r="G53" s="146">
        <f>SUM($G$49:$G$52)</f>
        <v>0</v>
      </c>
      <c r="H53" s="147">
        <f>SUM($H$49:$H$52)</f>
        <v>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1124330.46</v>
      </c>
      <c r="D54" s="189">
        <f>D$53*0.86</f>
        <v>0</v>
      </c>
      <c r="E54" s="152" t="s">
        <v>15</v>
      </c>
      <c r="F54" s="150"/>
      <c r="G54" s="153">
        <f>G$53*0.86</f>
        <v>0</v>
      </c>
      <c r="H54" s="190">
        <f>H$53*0.86</f>
        <v>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183030.54</v>
      </c>
      <c r="D55" s="189">
        <f>D$53*0.14</f>
        <v>0</v>
      </c>
      <c r="E55" s="152" t="s">
        <v>16</v>
      </c>
      <c r="F55" s="150"/>
      <c r="G55" s="153">
        <f>G$53*0.14</f>
        <v>0</v>
      </c>
      <c r="H55" s="190">
        <f>H$53*0.14</f>
        <v>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55</v>
      </c>
      <c r="B56" s="97"/>
      <c r="C56" s="97"/>
      <c r="D56" s="155"/>
      <c r="E56" s="156" t="s">
        <v>56</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55</v>
      </c>
      <c r="B57" s="213"/>
      <c r="C57" s="112">
        <v>2587723</v>
      </c>
      <c r="D57" s="196"/>
      <c r="E57" s="197"/>
      <c r="F57" s="198"/>
      <c r="G57" s="108"/>
      <c r="H57" s="109"/>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05"/>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57</v>
      </c>
      <c r="B60" s="97"/>
      <c r="C60" s="97"/>
      <c r="D60" s="155"/>
      <c r="E60" s="156" t="s">
        <v>58</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57</v>
      </c>
      <c r="B61" s="213"/>
      <c r="C61" s="217">
        <v>1612818</v>
      </c>
      <c r="D61" s="196"/>
      <c r="E61" s="218"/>
      <c r="F61" s="219"/>
      <c r="G61" s="108"/>
      <c r="H61" s="200"/>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4200541</v>
      </c>
      <c r="D64" s="223">
        <f>SUM($D$65:$D$66)</f>
        <v>0</v>
      </c>
      <c r="E64" s="144" t="s">
        <v>18</v>
      </c>
      <c r="F64" s="145"/>
      <c r="G64" s="224">
        <f>SUM(G65:G66)</f>
        <v>0</v>
      </c>
      <c r="H64" s="147">
        <f>SUM(H65:H66)</f>
        <v>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2587723</v>
      </c>
      <c r="D65" s="225">
        <f>SUM($D$57:$D$59)</f>
        <v>0</v>
      </c>
      <c r="E65" s="152" t="s">
        <v>15</v>
      </c>
      <c r="F65" s="150"/>
      <c r="G65" s="225">
        <f>SUM(G57:G59)</f>
        <v>0</v>
      </c>
      <c r="H65" s="190">
        <f>SUM(H57:H59)</f>
        <v>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1612818</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59</v>
      </c>
      <c r="B67" s="97"/>
      <c r="C67" s="97"/>
      <c r="D67" s="155"/>
      <c r="E67" s="156" t="s">
        <v>60</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61</v>
      </c>
      <c r="B68" s="213"/>
      <c r="C68" s="112">
        <v>8799905</v>
      </c>
      <c r="D68" s="196"/>
      <c r="E68" s="197"/>
      <c r="F68" s="226"/>
      <c r="G68" s="227"/>
      <c r="H68" s="200"/>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62</v>
      </c>
      <c r="B69" s="202"/>
      <c r="C69" s="120">
        <v>23735321</v>
      </c>
      <c r="D69" s="121"/>
      <c r="E69" s="203"/>
      <c r="F69" s="204"/>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63</v>
      </c>
      <c r="B70" s="202"/>
      <c r="C70" s="120">
        <v>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64</v>
      </c>
      <c r="B71" s="202"/>
      <c r="C71" s="228">
        <v>14914000</v>
      </c>
      <c r="D71" s="121"/>
      <c r="E71" s="156" t="s">
        <v>65</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66</v>
      </c>
      <c r="B72" s="202"/>
      <c r="C72" s="112">
        <v>6419400</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67</v>
      </c>
      <c r="B73" s="111"/>
      <c r="C73" s="125">
        <v>0</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68</v>
      </c>
      <c r="B74" s="202"/>
      <c r="C74" s="125"/>
      <c r="D74" s="229">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69</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53868626</v>
      </c>
      <c r="D79" s="238">
        <f>SUM(D68:D78)</f>
        <v>0</v>
      </c>
      <c r="E79" s="144" t="s">
        <v>18</v>
      </c>
      <c r="F79" s="145"/>
      <c r="G79" s="146">
        <f>SUM(G80:G81)</f>
        <v>0</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16445362.324951781</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31705456.175586563</v>
      </c>
      <c r="D81" s="242">
        <f>D79</f>
        <v>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70</v>
      </c>
      <c r="B82" s="241"/>
      <c r="C82" s="242">
        <f>C79-SUM(C80:C81)</f>
        <v>5717807.4994616583</v>
      </c>
      <c r="D82" s="242">
        <v>0</v>
      </c>
      <c r="E82" s="244" t="s">
        <v>70</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71</v>
      </c>
      <c r="B83" s="249"/>
      <c r="C83" s="250" t="s">
        <v>37</v>
      </c>
      <c r="D83" s="250" t="s">
        <v>38</v>
      </c>
      <c r="E83" s="251" t="s">
        <v>72</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75407820.020974904</v>
      </c>
      <c r="D84" s="258">
        <f>SUM(D85:D86)</f>
        <v>4711345.1684241211</v>
      </c>
      <c r="E84" s="259"/>
      <c r="F84" s="260"/>
      <c r="G84" s="261">
        <f>SUM(G85:G86)</f>
        <v>0</v>
      </c>
      <c r="H84" s="262">
        <f>SUM(H85:H86)</f>
        <v>4711345.1684241211</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30805862.985011235</v>
      </c>
      <c r="D85" s="189">
        <f>SUM(D37,D54,D65,D80)</f>
        <v>2306693.6734589217</v>
      </c>
      <c r="E85" s="265" t="s">
        <v>15</v>
      </c>
      <c r="F85" s="266"/>
      <c r="G85" s="153">
        <f>SUM(G37,G54,G65,G80)</f>
        <v>0</v>
      </c>
      <c r="H85" s="267">
        <f>SUM(H37,H54,H65,H80)</f>
        <v>2306693.6734589217</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44601957.035963669</v>
      </c>
      <c r="D86" s="151">
        <f>SUM(D38,D47,D55,D66,D81)</f>
        <v>2404651.4949651994</v>
      </c>
      <c r="E86" s="152" t="s">
        <v>16</v>
      </c>
      <c r="F86" s="150"/>
      <c r="G86" s="153">
        <f>SUM(G38,G47,G55,G66,G81)</f>
        <v>0</v>
      </c>
      <c r="H86" s="154">
        <f>SUM(H38,H47,H55,H66,H81)</f>
        <v>2404651.4949651994</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70</v>
      </c>
      <c r="B87" s="270"/>
      <c r="C87" s="271">
        <f>SUM(C39,C82)</f>
        <v>16022606.979025099</v>
      </c>
      <c r="D87" s="271">
        <f>SUM(D39)</f>
        <v>2232251.8315758803</v>
      </c>
      <c r="E87" s="272" t="s">
        <v>70</v>
      </c>
      <c r="F87" s="270"/>
      <c r="G87" s="271">
        <f>SUM(G39)</f>
        <v>0</v>
      </c>
      <c r="H87" s="273">
        <f>SUM(H39)</f>
        <v>2232251.8315758803</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73</v>
      </c>
      <c r="B88" t="s">
        <v>74</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5" t="s">
        <v>75</v>
      </c>
      <c r="B91" s="276"/>
      <c r="C91" s="276"/>
      <c r="D91" s="276"/>
      <c r="E91" s="276"/>
      <c r="F91" s="276"/>
      <c r="G91" s="276"/>
      <c r="H91" s="276"/>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7">
        <v>1</v>
      </c>
      <c r="B92" s="4" t="s">
        <v>76</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7"/>
      <c r="B93" s="4" t="s">
        <v>77</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7"/>
      <c r="B94" s="4" t="s">
        <v>78</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7"/>
      <c r="B95" s="278" t="s">
        <v>79</v>
      </c>
      <c r="C95" s="278"/>
      <c r="D95" s="278"/>
      <c r="E95" s="278"/>
      <c r="F95" s="278"/>
      <c r="G95" s="278"/>
      <c r="H95" s="278"/>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7"/>
      <c r="B96" s="279"/>
      <c r="C96" s="279"/>
      <c r="D96" s="279"/>
      <c r="E96" s="279"/>
      <c r="F96" s="279"/>
      <c r="G96" s="279"/>
      <c r="H96" s="279"/>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7">
        <v>2</v>
      </c>
      <c r="B97" s="4" t="s">
        <v>80</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81</v>
      </c>
      <c r="C98" s="278"/>
      <c r="D98" s="278"/>
      <c r="E98" s="278"/>
      <c r="F98" s="278"/>
      <c r="G98" s="278"/>
      <c r="H98" s="278"/>
      <c r="I98" s="4"/>
      <c r="J98" s="4"/>
      <c r="K98" s="280"/>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8"/>
      <c r="C99" s="278"/>
      <c r="D99" s="278"/>
      <c r="E99" s="278"/>
      <c r="F99" s="278"/>
      <c r="G99" s="278"/>
      <c r="H99" s="278"/>
      <c r="I99" s="4"/>
      <c r="J99" s="4"/>
      <c r="K99" s="280"/>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7">
        <v>3</v>
      </c>
      <c r="B100" s="281" t="s">
        <v>82</v>
      </c>
      <c r="C100" s="281"/>
      <c r="D100" s="281"/>
      <c r="E100" s="281"/>
      <c r="F100" s="281"/>
      <c r="G100" s="281"/>
      <c r="H100" s="281"/>
      <c r="I100" s="4"/>
      <c r="J100" s="4"/>
      <c r="K100" s="282"/>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3" t="s">
        <v>83</v>
      </c>
      <c r="C101" s="283"/>
      <c r="D101" s="283"/>
      <c r="E101" s="283"/>
      <c r="F101" s="283"/>
      <c r="G101" s="283"/>
      <c r="H101" s="283"/>
      <c r="I101" s="4"/>
      <c r="J101" s="4"/>
      <c r="K101" s="280"/>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4"/>
      <c r="C102" s="284"/>
      <c r="D102" s="284"/>
      <c r="E102" s="284"/>
      <c r="F102" s="284"/>
      <c r="G102" s="284"/>
      <c r="H102" s="284"/>
      <c r="I102" s="4"/>
      <c r="J102" s="4"/>
      <c r="K102" s="280"/>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7">
        <v>4</v>
      </c>
      <c r="B103" s="7" t="s">
        <v>84</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5"/>
      <c r="B104" s="4" t="s">
        <v>85</v>
      </c>
      <c r="C104" s="284"/>
      <c r="D104" s="284"/>
      <c r="E104" s="284"/>
      <c r="F104" s="284"/>
      <c r="G104" s="284"/>
      <c r="H104" s="284"/>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5"/>
      <c r="B105" s="284"/>
      <c r="C105" s="284"/>
      <c r="D105" s="284"/>
      <c r="E105" s="284"/>
      <c r="F105" s="284"/>
      <c r="G105" s="284"/>
      <c r="H105" s="284"/>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7">
        <v>5</v>
      </c>
      <c r="B106" s="231" t="s">
        <v>86</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5"/>
      <c r="B107" s="286" t="s">
        <v>87</v>
      </c>
      <c r="C107" s="279"/>
      <c r="D107" s="279"/>
      <c r="E107" s="279"/>
      <c r="F107" s="279"/>
      <c r="G107" s="279"/>
      <c r="H107" s="279"/>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5"/>
      <c r="B108" s="284"/>
      <c r="C108" s="284"/>
      <c r="D108" s="284"/>
      <c r="E108" s="284"/>
      <c r="F108" s="284"/>
      <c r="G108" s="284"/>
      <c r="H108" s="284"/>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7">
        <v>6</v>
      </c>
      <c r="B109" s="287" t="s">
        <v>88</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0"/>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XVf2vwX6UGWZDSqCE/pGT26I6/51HDl2XHW8FhLTUqHDG5MSAMhYnIibeMBRAOvRNJs4ew+iD6wHvudjiPldDg==" saltValue="Ih1PP7vSqRsZErNCLFVp4A=="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93328D54-8EF2-4F0E-B4CA-A9D58B460F72}"/>
    <hyperlink ref="B101" r:id="rId2" location="Fiscal:1,Page:1" xr:uid="{A7208437-2B5B-49DB-828E-90F802330DEF}"/>
    <hyperlink ref="A2" location="Index!A1" display="Back to Index" xr:uid="{9B4C0287-0D91-4445-A664-2B9DA4B18468}"/>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AE4DBB0A-6835-4E69-8464-6DADB3A94E3A}"/>
</file>

<file path=customXml/itemProps2.xml><?xml version="1.0" encoding="utf-8"?>
<ds:datastoreItem xmlns:ds="http://schemas.openxmlformats.org/officeDocument/2006/customXml" ds:itemID="{115E26C2-0D9E-479A-8267-6A8774E1E740}"/>
</file>

<file path=customXml/itemProps3.xml><?xml version="1.0" encoding="utf-8"?>
<ds:datastoreItem xmlns:ds="http://schemas.openxmlformats.org/officeDocument/2006/customXml" ds:itemID="{B634EAD1-7247-4FA0-9288-1405A0D866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South Dakota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2026-09-28T16:06:14Z</dcterms:created>
  <dcterms:modified xsi:type="dcterms:W3CDTF">2026-09-28T16:06:15Z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