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84A12C80-F672-4B16-84A7-73618AD9BDC0}" xr6:coauthVersionLast="47" xr6:coauthVersionMax="47" xr10:uidLastSave="{00000000-0000-0000-0000-000000000000}"/>
  <workbookProtection workbookAlgorithmName="SHA-512" workbookHashValue="nedt33tQZjOFmx/Ln/kw2P/HDB4t4IpXfY6c2/7Eck/tf6QdYDq+nUjXAq/b3d+O0lEmJom/TllBvWPhfczpIg==" workbookSaltValue="ScmYV+NfCVuTdwhydsM+CQ==" workbookSpinCount="100000" lockStructure="1"/>
  <bookViews>
    <workbookView xWindow="28680" yWindow="-120" windowWidth="29040" windowHeight="15720" xr2:uid="{7DCBF2F2-B86E-4CD8-BB97-304934AA8F4D}"/>
  </bookViews>
  <sheets>
    <sheet name="Pennsylvani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79" i="1" l="1"/>
  <c r="G79" i="1"/>
  <c r="D79" i="1"/>
  <c r="D81" i="1" s="1"/>
  <c r="C79" i="1"/>
  <c r="F14" i="1"/>
  <c r="E14" i="1"/>
  <c r="H66" i="1"/>
  <c r="G66" i="1"/>
  <c r="D66" i="1"/>
  <c r="C66" i="1"/>
  <c r="H65" i="1"/>
  <c r="H64" i="1" s="1"/>
  <c r="D9" i="1" s="1"/>
  <c r="G65" i="1"/>
  <c r="G64" i="1" s="1"/>
  <c r="D65" i="1"/>
  <c r="D64" i="1" s="1"/>
  <c r="C65" i="1"/>
  <c r="H55" i="1"/>
  <c r="G55" i="1"/>
  <c r="H54" i="1"/>
  <c r="G54" i="1"/>
  <c r="H53" i="1"/>
  <c r="G53" i="1"/>
  <c r="D53" i="1"/>
  <c r="C53" i="1"/>
  <c r="C47" i="1"/>
  <c r="H46" i="1"/>
  <c r="D7" i="1" s="1"/>
  <c r="F7" i="1" s="1"/>
  <c r="H7" i="1" s="1"/>
  <c r="G46" i="1"/>
  <c r="G47" i="1" s="1"/>
  <c r="C46" i="1"/>
  <c r="D46" i="1"/>
  <c r="D47" i="1" s="1"/>
  <c r="G87" i="1"/>
  <c r="G86" i="1"/>
  <c r="G85" i="1"/>
  <c r="G36" i="1"/>
  <c r="D36" i="1"/>
  <c r="H24" i="1" s="1"/>
  <c r="G13" i="1"/>
  <c r="H13" i="1" s="1"/>
  <c r="D12" i="1"/>
  <c r="H12" i="1" s="1"/>
  <c r="D11" i="1"/>
  <c r="F11" i="1" s="1"/>
  <c r="H11" i="1" s="1"/>
  <c r="D10" i="1"/>
  <c r="E10" i="1" s="1"/>
  <c r="H10" i="1" s="1"/>
  <c r="F9" i="1"/>
  <c r="D8" i="1"/>
  <c r="G84" i="1" l="1"/>
  <c r="E9" i="1"/>
  <c r="H9" i="1" s="1"/>
  <c r="C64" i="1"/>
  <c r="C9" i="1" s="1"/>
  <c r="C82" i="1"/>
  <c r="G14" i="1" s="1"/>
  <c r="H14" i="1" s="1"/>
  <c r="H87" i="1"/>
  <c r="M7" i="1" s="1"/>
  <c r="N7" i="1" s="1"/>
  <c r="O7" i="1" s="1"/>
  <c r="H36" i="1"/>
  <c r="D6" i="1" s="1"/>
  <c r="D15" i="1" s="1"/>
  <c r="H86" i="1"/>
  <c r="M6" i="1" s="1"/>
  <c r="N6" i="1" s="1"/>
  <c r="O6" i="1" s="1"/>
  <c r="H85" i="1"/>
  <c r="C54" i="1"/>
  <c r="C85" i="1" s="1"/>
  <c r="C84" i="1" s="1"/>
  <c r="C8" i="1"/>
  <c r="C55" i="1"/>
  <c r="D54" i="1"/>
  <c r="D85" i="1" s="1"/>
  <c r="D84" i="1" s="1"/>
  <c r="D55" i="1"/>
  <c r="C86" i="1"/>
  <c r="D86" i="1"/>
  <c r="H47" i="1"/>
  <c r="C14" i="1"/>
  <c r="D87" i="1"/>
  <c r="C87" i="1"/>
  <c r="C36" i="1"/>
  <c r="C6" i="1" s="1"/>
  <c r="M11" i="1" l="1"/>
  <c r="P10" i="1" s="1"/>
  <c r="P11" i="1" s="1"/>
  <c r="M10" i="1"/>
  <c r="C15" i="1"/>
  <c r="G15" i="1"/>
  <c r="H84" i="1"/>
  <c r="M5" i="1"/>
  <c r="N5" i="1" s="1"/>
  <c r="O5" i="1" s="1"/>
  <c r="F8" i="1"/>
  <c r="E8" i="1"/>
  <c r="H8" i="1" s="1"/>
  <c r="E15" i="1" l="1"/>
  <c r="H6" i="1"/>
  <c r="H15" i="1"/>
  <c r="F15" i="1"/>
</calcChain>
</file>

<file path=xl/sharedStrings.xml><?xml version="1.0" encoding="utf-8"?>
<sst xmlns="http://schemas.openxmlformats.org/spreadsheetml/2006/main" count="149" uniqueCount="97">
  <si>
    <t>Pennsylvania</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</si>
  <si>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</si>
  <si>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</si>
  <si>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</si>
  <si>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</si>
  <si>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</si>
  <si>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</si>
  <si>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</si>
  <si>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</si>
  <si>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</si>
  <si>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</si>
  <si>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</si>
  <si>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</si>
  <si>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</si>
  <si>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</si>
  <si>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</si>
  <si>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</si>
  <si>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</si>
  <si>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</si>
  <si>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</si>
  <si>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</si>
  <si>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</si>
  <si>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</si>
  <si>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</si>
  <si>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</si>
  <si>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</si>
  <si>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</si>
  <si>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</si>
  <si>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</si>
  <si>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</si>
  <si>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</si>
  <si>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</si>
  <si>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</si>
  <si>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</si>
  <si>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</si>
  <si>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</si>
  <si>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</si>
  <si>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</si>
  <si>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</si>
  <si>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</si>
  <si>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</si>
  <si>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</si>
  <si>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Assistance</t>
  </si>
  <si>
    <t>CCDF State Match and MOE</t>
  </si>
  <si>
    <t>Child Care Services</t>
  </si>
  <si>
    <t>SSBG</t>
  </si>
  <si>
    <t>CCDF and TANF State Remainder</t>
  </si>
  <si>
    <t>TANF Federal - Child Care</t>
  </si>
  <si>
    <t>TANF State MOE - Child Care</t>
  </si>
  <si>
    <r>
      <t>State Preschool (NIEER)</t>
    </r>
    <r>
      <rPr>
        <vertAlign val="superscript"/>
        <sz val="11"/>
        <color rgb="FF000000"/>
        <rFont val="Aptos Narrow"/>
        <family val="2"/>
        <scheme val="minor"/>
      </rPr>
      <t>5</t>
    </r>
  </si>
  <si>
    <t>Pre-K Counts (NIEER)</t>
  </si>
  <si>
    <t>Pennsylvania Ready to Learn Block Grant (NIEER)</t>
  </si>
  <si>
    <t>Head Start Supplemental Assistance (NIEER)</t>
  </si>
  <si>
    <t>Pennsylvania Kindergarten for Four-Year-Olds and School-Based Pre-K</t>
  </si>
  <si>
    <t>Homevisiting</t>
  </si>
  <si>
    <t>Homevisiting/Parent Education</t>
  </si>
  <si>
    <t>MIECHV</t>
  </si>
  <si>
    <t>Community Based Family Centers</t>
  </si>
  <si>
    <t>TANF Federal - Home Visiting</t>
  </si>
  <si>
    <t>Nurse Family Partnership</t>
  </si>
  <si>
    <t>TANF State MOE - Home Visiting</t>
  </si>
  <si>
    <t>IDEA Part C</t>
  </si>
  <si>
    <t>Early Intervention</t>
  </si>
  <si>
    <t>Early Intervention Services Through DHS</t>
  </si>
  <si>
    <t>Early Intervention Services Through PDE</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</si>
  <si>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</si>
  <si>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</si>
  <si>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</si>
  <si>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</si>
  <si>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</si>
  <si>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</si>
  <si>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</si>
  <si>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</si>
  <si>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</si>
  <si>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</si>
  <si>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</si>
  <si>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</si>
  <si>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</si>
  <si>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</si>
  <si>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</si>
  <si>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</si>
  <si>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</si>
  <si>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https://www.pa.gov/content/dam/copapwp-pagov/en/budget/documents/publications-and-reports/commonwealthbudget/past-budgets-to-2021-22/2025-26-budget-documents/2025-26%20budget%20book.webversion.pdf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</si>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</sst>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6" fontId="17" fillId="4" borderId="117" xfId="0" applyNumberFormat="1" applyFont="1" applyFill="1" applyBorder="1" applyAlignment="1">
      <alignment horizontal="center" vertical="center"/>
    </xf>
    <xf numFmtId="167" fontId="0" fillId="4" borderId="79" xfId="0" applyNumberFormat="1" applyFill="1" applyBorder="1" applyAlignment="1">
      <alignment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167" fontId="0" fillId="4" borderId="72" xfId="0" applyNumberForma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Pennsylvania!$L$4</c:f>
              <c:strCache>
                <c:ptCount val="1"/>
                <c:pt idx="0">
                  <c:v>Federal Dollars</c:v>
                </c:pt>
              </c:strCache>
            </c:strRef>
          </c:tx>
          <c:spPr>
            <a:solidFill>
              <a:srgbClr val="70CEB4">
                <a:lumMod val="50000"/>
              </a:srgbClr>
            </a:solidFill>
            <a:ln>
              <a:noFill/>
            </a:ln>
            <a:effectLst/>
          </c:spPr>
          <c:invertIfNegative val="0"/>
          <c:cat>
            <c:strRef>
              <c:f>Pennsylvania!$K$5:$K$7</c:f>
              <c:strCache>
                <c:ptCount val="3"/>
                <c:pt idx="0">
                  <c:v>0 to 3</c:v>
                </c:pt>
                <c:pt idx="1">
                  <c:v>3 to 5.5</c:v>
                </c:pt>
                <c:pt idx="2">
                  <c:v>K - 12</c:v>
                </c:pt>
              </c:strCache>
            </c:strRef>
          </c:cat>
          <c:val>
            <c:numRef>
              <c:f>Pennsylvania!$L$5:$L$7</c:f>
              <c:numCache>
                <c:formatCode>_("$"* #,##0_);_("$"* \(#,##0\);_("$"* "-"??_);_(@_)</c:formatCode>
                <c:ptCount val="3"/>
                <c:pt idx="0">
                  <c:v>1059.8067196080044</c:v>
                </c:pt>
                <c:pt idx="1">
                  <c:v>1578.577707990494</c:v>
                </c:pt>
                <c:pt idx="2">
                  <c:v>1803.1983421558509</c:v>
                </c:pt>
              </c:numCache>
            </c:numRef>
          </c:val>
          <c:extLst>
            <c:ext xmlns:c16="http://schemas.microsoft.com/office/drawing/2014/chart" uri="{C3380CC4-5D6E-409C-BE32-E72D297353CC}">
              <c16:uniqueId val="{00000000-2826-4992-9C74-B9D5FB89B181}"/>
            </c:ext>
          </c:extLst>
        </c:ser>
        <c:ser>
          <c:idx val="1"/>
          <c:order val="1"/>
          <c:tx>
            <c:strRef>
              <c:f>Pennsylvania!$M$4</c:f>
              <c:strCache>
                <c:ptCount val="1"/>
                <c:pt idx="0">
                  <c:v>State and Local Dollars</c:v>
                </c:pt>
              </c:strCache>
            </c:strRef>
          </c:tx>
          <c:spPr>
            <a:solidFill>
              <a:srgbClr val="42B4E5">
                <a:lumMod val="40000"/>
                <a:lumOff val="60000"/>
              </a:srgbClr>
            </a:solidFill>
            <a:ln>
              <a:noFill/>
            </a:ln>
            <a:effectLst/>
          </c:spPr>
          <c:invertIfNegative val="0"/>
          <c:cat>
            <c:strRef>
              <c:f>Pennsylvania!$K$5:$K$7</c:f>
              <c:strCache>
                <c:ptCount val="3"/>
                <c:pt idx="0">
                  <c:v>0 to 3</c:v>
                </c:pt>
                <c:pt idx="1">
                  <c:v>3 to 5.5</c:v>
                </c:pt>
                <c:pt idx="2">
                  <c:v>K - 12</c:v>
                </c:pt>
              </c:strCache>
            </c:strRef>
          </c:cat>
          <c:val>
            <c:numRef>
              <c:f>Pennsylvania!$M$5:$M$7</c:f>
              <c:numCache>
                <c:formatCode>_("$"* #,##0_);_("$"* \(#,##0\);_("$"* "-"??_);_(@_)</c:formatCode>
                <c:ptCount val="3"/>
                <c:pt idx="0">
                  <c:v>1958.4775108339513</c:v>
                </c:pt>
                <c:pt idx="1">
                  <c:v>1714.0104970348464</c:v>
                </c:pt>
                <c:pt idx="2">
                  <c:v>15940.797274417517</c:v>
                </c:pt>
              </c:numCache>
            </c:numRef>
          </c:val>
          <c:extLst>
            <c:ext xmlns:c16="http://schemas.microsoft.com/office/drawing/2014/chart" uri="{C3380CC4-5D6E-409C-BE32-E72D297353CC}">
              <c16:uniqueId val="{00000001-2826-4992-9C74-B9D5FB89B181}"/>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Pennsylvania!$N$5:$N$7</c:f>
              <c:numCache>
                <c:formatCode>_("$"* #,##0_);_("$"* \(#,##0\);_("$"* "-"??_);_(@_)</c:formatCode>
                <c:ptCount val="3"/>
                <c:pt idx="0">
                  <c:v>3018.2842304419555</c:v>
                </c:pt>
                <c:pt idx="1">
                  <c:v>3292.5882050253404</c:v>
                </c:pt>
                <c:pt idx="2">
                  <c:v>17743.995616573367</c:v>
                </c:pt>
              </c:numCache>
            </c:numRef>
          </c:val>
          <c:smooth val="0"/>
          <c:extLst>
            <c:ext xmlns:c16="http://schemas.microsoft.com/office/drawing/2014/chart" uri="{C3380CC4-5D6E-409C-BE32-E72D297353CC}">
              <c16:uniqueId val="{00000002-2826-4992-9C74-B9D5FB89B181}"/>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36027</xdr:rowOff>
    </xdr:from>
    <xdr:to>
      <xdr:col>15</xdr:col>
      <xdr:colOff>590201</xdr:colOff>
      <xdr:row>29</xdr:row>
      <xdr:rowOff>130526</xdr:rowOff>
    </xdr:to>
    <xdr:graphicFrame macro="">
      <xdr:nvGraphicFramePr>
        <xdr:cNvPr id="2" name="Chart 1">
          <a:extLst>
            <a:ext uri="{FF2B5EF4-FFF2-40B4-BE49-F238E27FC236}">
              <a16:creationId xmlns:a16="http://schemas.microsoft.com/office/drawing/2014/main" id="{F4375A29-9D66-4E14-A268-0C3CCC109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www.pa.gov/content/dam/copapwp-pagov/en/budget/documents/publications-and-reports/commonwealthbudget/past-budgets-to-2021-22/2025-26-budget-documents/2025-26%20budget%20book.webversion.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83987-5E9E-42B9-AD0B-B85A71FF4EF1}">
  <sheetPr codeName="Sheet39">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1059.8067196080044</v>
      </c>
      <c r="M5" s="38">
        <f>H85/P5</f>
        <v>1958.4775108339513</v>
      </c>
      <c r="N5" s="38">
        <f>SUM(L5:M5)</f>
        <v>3018.2842304419555</v>
      </c>
      <c r="O5" s="39">
        <f>N5/N7</f>
        <v>0.17010172317799702</v>
      </c>
      <c r="P5" s="40">
        <v>374231</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473281690</v>
      </c>
      <c r="D6" s="38">
        <f>H36</f>
        <v>414694025</v>
      </c>
      <c r="E6" s="38">
        <v>298774402.51885426</v>
      </c>
      <c r="F6" s="38">
        <v>294764839.24318588</v>
      </c>
      <c r="G6" s="43">
        <v>294436473.2379598</v>
      </c>
      <c r="H6" s="44">
        <f>SUM(E6:G6)</f>
        <v>887975715</v>
      </c>
      <c r="I6" s="7"/>
      <c r="J6" s="7"/>
      <c r="K6" s="37" t="s">
        <v>16</v>
      </c>
      <c r="L6" s="38">
        <v>1578.577707990494</v>
      </c>
      <c r="M6" s="38">
        <f>H86/P6</f>
        <v>1714.0104970348464</v>
      </c>
      <c r="N6" s="38">
        <f t="shared" ref="N6" si="0">SUM(L6:M6)</f>
        <v>3292.5882050253404</v>
      </c>
      <c r="O6" s="39">
        <f>N6/N7</f>
        <v>0.18556069761142044</v>
      </c>
      <c r="P6" s="40">
        <v>352672.5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460012278</v>
      </c>
      <c r="E7" s="38">
        <v>0</v>
      </c>
      <c r="F7" s="38">
        <f>D7</f>
        <v>460012278</v>
      </c>
      <c r="G7" s="45">
        <v>0</v>
      </c>
      <c r="H7" s="44">
        <f t="shared" ref="H7:H14" si="1">SUM(E7:G7)</f>
        <v>460012278</v>
      </c>
      <c r="I7" s="7"/>
      <c r="J7" s="7"/>
      <c r="K7" s="46" t="s">
        <v>17</v>
      </c>
      <c r="L7" s="47">
        <v>1803.1983421558509</v>
      </c>
      <c r="M7" s="47">
        <f>(H87+D13)/P7</f>
        <v>15940.797274417517</v>
      </c>
      <c r="N7" s="47">
        <f>SUM(L7:M7)</f>
        <v>17743.995616573367</v>
      </c>
      <c r="O7" s="48">
        <f>N7/N7</f>
        <v>1</v>
      </c>
      <c r="P7" s="49">
        <v>1983512</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15626327</v>
      </c>
      <c r="D8" s="38">
        <f>H53</f>
        <v>48670000</v>
      </c>
      <c r="E8" s="38">
        <f>(C8+D8)*0.86</f>
        <v>55294841.219999999</v>
      </c>
      <c r="F8" s="38">
        <f>(C8+D8)*0.14</f>
        <v>9001485.7800000012</v>
      </c>
      <c r="G8" s="45">
        <v>0</v>
      </c>
      <c r="H8" s="44">
        <f t="shared" si="1"/>
        <v>64296327</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33446716</v>
      </c>
      <c r="D9" s="38">
        <f>H64</f>
        <v>551536000</v>
      </c>
      <c r="E9" s="38">
        <f>C65+H65</f>
        <v>569633605</v>
      </c>
      <c r="F9" s="38">
        <f>C66+H66</f>
        <v>15349111</v>
      </c>
      <c r="G9" s="45">
        <v>0</v>
      </c>
      <c r="H9" s="44">
        <f t="shared" si="1"/>
        <v>584982716</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1708022324.5397658</v>
      </c>
      <c r="N10" s="57" t="s">
        <v>26</v>
      </c>
      <c r="O10" s="58"/>
      <c r="P10" s="59">
        <f>M11-M10</f>
        <v>586895599</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2294917923.5397658</v>
      </c>
      <c r="N11" s="63" t="s">
        <v>29</v>
      </c>
      <c r="O11" s="64"/>
      <c r="P11" s="65">
        <f>P10/M10</f>
        <v>0.34361119908555154</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3357567505.2531366</v>
      </c>
      <c r="D13" s="66">
        <v>31481257744.746861</v>
      </c>
      <c r="E13" s="66">
        <v>0</v>
      </c>
      <c r="F13" s="66">
        <v>0</v>
      </c>
      <c r="G13" s="67">
        <f>C13+D13</f>
        <v>34838825250</v>
      </c>
      <c r="H13" s="44">
        <f t="shared" si="1"/>
        <v>34838825250</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655713787</v>
      </c>
      <c r="D14" s="70">
        <v>0</v>
      </c>
      <c r="E14" s="70">
        <f>C80</f>
        <v>208951598.78353497</v>
      </c>
      <c r="F14" s="70">
        <f>C81</f>
        <v>383135761.99419093</v>
      </c>
      <c r="G14" s="71">
        <f>C82</f>
        <v>63626426.222274065</v>
      </c>
      <c r="H14" s="44">
        <f t="shared" si="1"/>
        <v>655713787</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4535636025.2531366</v>
      </c>
      <c r="D15" s="74">
        <f>SUM(D6:D14)</f>
        <v>32956170047.746861</v>
      </c>
      <c r="E15" s="74">
        <f>SUM(E6:E14)</f>
        <v>1132654447.5223892</v>
      </c>
      <c r="F15" s="74">
        <f>SUM(F6:F14)</f>
        <v>1162263476.0173769</v>
      </c>
      <c r="G15" s="75">
        <f>SUM(G6:G14)</f>
        <v>35196888149.460236</v>
      </c>
      <c r="H15" s="76">
        <f>IF(SUM(H6:H14)=C15+D15, SUM(H6:H14), "Sums Do Not Match")</f>
        <v>37491806073</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398741651</v>
      </c>
      <c r="D22" s="105"/>
      <c r="E22" s="106" t="s">
        <v>42</v>
      </c>
      <c r="F22" s="107"/>
      <c r="G22" s="108"/>
      <c r="H22" s="109">
        <v>123255000</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111614778</v>
      </c>
      <c r="E23" s="114" t="s">
        <v>44</v>
      </c>
      <c r="F23" s="115"/>
      <c r="G23" s="116"/>
      <c r="H23" s="117">
        <v>271859000</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30977000</v>
      </c>
      <c r="D24" s="121"/>
      <c r="E24" s="114" t="s">
        <v>46</v>
      </c>
      <c r="F24" s="122"/>
      <c r="G24" s="116"/>
      <c r="H24" s="117">
        <f>D36-SUM(H22:H23)</f>
        <v>19580025</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43563039</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48</v>
      </c>
      <c r="B26" s="119"/>
      <c r="C26" s="125"/>
      <c r="D26" s="126">
        <v>303079247</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473281690</v>
      </c>
      <c r="D36" s="143">
        <f>SUM(D22:D35)</f>
        <v>414694025</v>
      </c>
      <c r="E36" s="144" t="s">
        <v>18</v>
      </c>
      <c r="F36" s="145"/>
      <c r="G36" s="146">
        <f>SUM(G22:G35)</f>
        <v>0</v>
      </c>
      <c r="H36" s="147">
        <f>SUM(H22:H35)</f>
        <v>414694025</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159243605.16195378</v>
      </c>
      <c r="D37" s="151">
        <v>139530797.35690048</v>
      </c>
      <c r="E37" s="152" t="s">
        <v>15</v>
      </c>
      <c r="F37" s="150"/>
      <c r="G37" s="153">
        <v>0</v>
      </c>
      <c r="H37" s="154">
        <v>139530797.35690048</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157106550.22766396</v>
      </c>
      <c r="D38" s="151">
        <v>137658289.01552191</v>
      </c>
      <c r="E38" s="152" t="s">
        <v>16</v>
      </c>
      <c r="F38" s="150"/>
      <c r="G38" s="153">
        <v>0</v>
      </c>
      <c r="H38" s="154">
        <v>137658289.01552191</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156931534.6103822</v>
      </c>
      <c r="D39" s="151">
        <v>137504938.6275776</v>
      </c>
      <c r="E39" s="152" t="s">
        <v>17</v>
      </c>
      <c r="F39" s="150"/>
      <c r="G39" s="153">
        <v>0</v>
      </c>
      <c r="H39" s="154">
        <v>137504938.6275776</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49</v>
      </c>
      <c r="B41" s="158"/>
      <c r="C41" s="159"/>
      <c r="D41" s="160">
        <v>460009750</v>
      </c>
      <c r="E41" s="161" t="s">
        <v>50</v>
      </c>
      <c r="F41" s="162"/>
      <c r="G41" s="108"/>
      <c r="H41" s="163">
        <v>304322685</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51</v>
      </c>
      <c r="F42" s="169"/>
      <c r="G42" s="170"/>
      <c r="H42" s="171">
        <v>16358963</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t="s">
        <v>52</v>
      </c>
      <c r="F43" s="169"/>
      <c r="G43" s="170"/>
      <c r="H43" s="171">
        <v>88178000</v>
      </c>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t="s">
        <v>53</v>
      </c>
      <c r="F44" s="175"/>
      <c r="G44" s="170"/>
      <c r="H44" s="171">
        <v>51152630</v>
      </c>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460009750</v>
      </c>
      <c r="E46" s="144" t="s">
        <v>18</v>
      </c>
      <c r="F46" s="145"/>
      <c r="G46" s="146">
        <f>SUM(G41:G45)</f>
        <v>0</v>
      </c>
      <c r="H46" s="147">
        <f>SUM($H$41:$H$45)</f>
        <v>460012278</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460009750</v>
      </c>
      <c r="E47" s="152" t="s">
        <v>16</v>
      </c>
      <c r="F47" s="150"/>
      <c r="G47" s="153">
        <f>G46</f>
        <v>0</v>
      </c>
      <c r="H47" s="190">
        <f>H46</f>
        <v>460012278</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54</v>
      </c>
      <c r="B48" s="192"/>
      <c r="C48" s="192"/>
      <c r="D48" s="193"/>
      <c r="E48" s="156" t="s">
        <v>55</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56</v>
      </c>
      <c r="B49" s="195"/>
      <c r="C49" s="112">
        <v>15626327</v>
      </c>
      <c r="D49" s="196"/>
      <c r="E49" s="197" t="s">
        <v>57</v>
      </c>
      <c r="F49" s="198"/>
      <c r="G49" s="199"/>
      <c r="H49" s="109">
        <v>34558000</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0" t="s">
        <v>58</v>
      </c>
      <c r="B50" s="201"/>
      <c r="C50" s="120">
        <v>0</v>
      </c>
      <c r="D50" s="121"/>
      <c r="E50" s="202" t="s">
        <v>59</v>
      </c>
      <c r="F50" s="203"/>
      <c r="G50" s="116"/>
      <c r="H50" s="117">
        <v>14112000</v>
      </c>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0" t="s">
        <v>60</v>
      </c>
      <c r="B51" s="201"/>
      <c r="C51" s="120"/>
      <c r="D51" s="204">
        <v>13312929</v>
      </c>
      <c r="E51" s="202"/>
      <c r="F51" s="203"/>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6"/>
      <c r="B52" s="207"/>
      <c r="C52" s="208"/>
      <c r="D52" s="209"/>
      <c r="E52" s="182"/>
      <c r="F52" s="183"/>
      <c r="G52" s="138"/>
      <c r="H52" s="210"/>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15626327</v>
      </c>
      <c r="D53" s="143">
        <f>SUM($D$49:$D$52)</f>
        <v>13312929</v>
      </c>
      <c r="E53" s="144" t="s">
        <v>18</v>
      </c>
      <c r="F53" s="145"/>
      <c r="G53" s="146">
        <f>SUM($G$49:$G$52)</f>
        <v>0</v>
      </c>
      <c r="H53" s="147">
        <f>SUM($H$49:$H$52)</f>
        <v>48670000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13438641.220000001</v>
      </c>
      <c r="D54" s="189">
        <f>D$53*0.86</f>
        <v>11449118.939999999</v>
      </c>
      <c r="E54" s="152" t="s">
        <v>15</v>
      </c>
      <c r="F54" s="150"/>
      <c r="G54" s="153">
        <f>G$53*0.86</f>
        <v>0</v>
      </c>
      <c r="H54" s="190">
        <f>H$53*0.86</f>
        <v>41856200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2187685.7800000003</v>
      </c>
      <c r="D55" s="189">
        <f>D$53*0.14</f>
        <v>1863810.0600000003</v>
      </c>
      <c r="E55" s="152" t="s">
        <v>16</v>
      </c>
      <c r="F55" s="150"/>
      <c r="G55" s="153">
        <f>G$53*0.14</f>
        <v>0</v>
      </c>
      <c r="H55" s="190">
        <f>H$53*0.14</f>
        <v>6813800.0000000009</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61</v>
      </c>
      <c r="B56" s="97"/>
      <c r="C56" s="97"/>
      <c r="D56" s="155"/>
      <c r="E56" s="156" t="s">
        <v>62</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1" t="s">
        <v>61</v>
      </c>
      <c r="B57" s="212"/>
      <c r="C57" s="112">
        <v>18097605</v>
      </c>
      <c r="D57" s="196"/>
      <c r="E57" s="197" t="s">
        <v>63</v>
      </c>
      <c r="F57" s="198"/>
      <c r="G57" s="108"/>
      <c r="H57" s="109">
        <v>185541000</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0"/>
      <c r="B58" s="201"/>
      <c r="C58" s="120"/>
      <c r="D58" s="121"/>
      <c r="E58" s="202" t="s">
        <v>64</v>
      </c>
      <c r="F58" s="203"/>
      <c r="G58" s="116"/>
      <c r="H58" s="117">
        <v>365995000</v>
      </c>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3"/>
      <c r="B59" s="214"/>
      <c r="C59" s="208"/>
      <c r="D59" s="209"/>
      <c r="E59" s="182"/>
      <c r="F59" s="183"/>
      <c r="G59" s="138"/>
      <c r="H59" s="210"/>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65</v>
      </c>
      <c r="B60" s="97"/>
      <c r="C60" s="97"/>
      <c r="D60" s="155"/>
      <c r="E60" s="156" t="s">
        <v>66</v>
      </c>
      <c r="F60" s="100"/>
      <c r="G60" s="100"/>
      <c r="H60" s="215"/>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1" t="s">
        <v>65</v>
      </c>
      <c r="B61" s="212"/>
      <c r="C61" s="216">
        <v>15349111</v>
      </c>
      <c r="D61" s="196"/>
      <c r="E61" s="217"/>
      <c r="F61" s="218"/>
      <c r="G61" s="108"/>
      <c r="H61" s="219"/>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0"/>
      <c r="B62" s="201"/>
      <c r="C62" s="125"/>
      <c r="D62" s="121"/>
      <c r="E62" s="202"/>
      <c r="F62" s="203"/>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3"/>
      <c r="B63" s="214"/>
      <c r="C63" s="208"/>
      <c r="D63" s="209"/>
      <c r="E63" s="220"/>
      <c r="F63" s="221"/>
      <c r="G63" s="138"/>
      <c r="H63" s="210"/>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33446716</v>
      </c>
      <c r="D64" s="223">
        <f>SUM($D$65:$D$66)</f>
        <v>0</v>
      </c>
      <c r="E64" s="144" t="s">
        <v>18</v>
      </c>
      <c r="F64" s="145"/>
      <c r="G64" s="224">
        <f>SUM(G65:G66)</f>
        <v>0</v>
      </c>
      <c r="H64" s="147">
        <f>SUM(H65:H66)</f>
        <v>551536000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18097605</v>
      </c>
      <c r="D65" s="225">
        <f>SUM($D$57:$D$59)</f>
        <v>0</v>
      </c>
      <c r="E65" s="152" t="s">
        <v>15</v>
      </c>
      <c r="F65" s="150"/>
      <c r="G65" s="225">
        <f>SUM(G57:G59)</f>
        <v>0</v>
      </c>
      <c r="H65" s="190">
        <f>SUM(H57:H59)</f>
        <v>551536000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15349111</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67</v>
      </c>
      <c r="B67" s="97"/>
      <c r="C67" s="97"/>
      <c r="D67" s="155"/>
      <c r="E67" s="156" t="s">
        <v>68</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1" t="s">
        <v>69</v>
      </c>
      <c r="B68" s="212"/>
      <c r="C68" s="112">
        <v>101941626</v>
      </c>
      <c r="D68" s="196"/>
      <c r="E68" s="197"/>
      <c r="F68" s="226"/>
      <c r="G68" s="227"/>
      <c r="H68" s="219"/>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0" t="s">
        <v>70</v>
      </c>
      <c r="B69" s="201"/>
      <c r="C69" s="120">
        <v>277964210</v>
      </c>
      <c r="D69" s="121"/>
      <c r="E69" s="202"/>
      <c r="F69" s="203"/>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0" t="s">
        <v>71</v>
      </c>
      <c r="B70" s="201"/>
      <c r="C70" s="120">
        <v>16000000</v>
      </c>
      <c r="D70" s="121"/>
      <c r="E70" s="182"/>
      <c r="F70" s="183"/>
      <c r="G70" s="138"/>
      <c r="H70" s="210"/>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0" t="s">
        <v>72</v>
      </c>
      <c r="B71" s="201"/>
      <c r="C71" s="228">
        <v>135229000</v>
      </c>
      <c r="D71" s="121"/>
      <c r="E71" s="156" t="s">
        <v>73</v>
      </c>
      <c r="F71" s="100"/>
      <c r="G71" s="100"/>
      <c r="H71" s="215"/>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0" t="s">
        <v>74</v>
      </c>
      <c r="B72" s="201"/>
      <c r="C72" s="112">
        <v>123693000</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75</v>
      </c>
      <c r="B73" s="111"/>
      <c r="C73" s="125">
        <v>885951</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0" t="s">
        <v>76</v>
      </c>
      <c r="B74" s="201"/>
      <c r="C74" s="125"/>
      <c r="D74" s="229">
        <v>0</v>
      </c>
      <c r="E74" s="182"/>
      <c r="F74" s="183"/>
      <c r="G74" s="138"/>
      <c r="H74" s="210"/>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0"/>
      <c r="B75" s="201"/>
      <c r="C75" s="125"/>
      <c r="D75" s="229"/>
      <c r="E75" s="156" t="s">
        <v>77</v>
      </c>
      <c r="F75" s="100"/>
      <c r="G75" s="100"/>
      <c r="H75" s="215"/>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0"/>
      <c r="B76" s="201"/>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0"/>
      <c r="B77" s="201"/>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6"/>
      <c r="B78" s="207"/>
      <c r="C78" s="208"/>
      <c r="D78" s="209"/>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655713787</v>
      </c>
      <c r="D79" s="238">
        <f>SUM(D68:D78)</f>
        <v>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208951598.78353497</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383135761.99419093</v>
      </c>
      <c r="D81" s="242">
        <f>D79</f>
        <v>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78</v>
      </c>
      <c r="B82" s="241"/>
      <c r="C82" s="242">
        <f>C79-SUM(C80:C81)</f>
        <v>63626426.222274065</v>
      </c>
      <c r="D82" s="242">
        <v>0</v>
      </c>
      <c r="E82" s="244" t="s">
        <v>78</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79</v>
      </c>
      <c r="B83" s="249"/>
      <c r="C83" s="250" t="s">
        <v>37</v>
      </c>
      <c r="D83" s="250" t="s">
        <v>38</v>
      </c>
      <c r="E83" s="251" t="s">
        <v>80</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957510559.16734362</v>
      </c>
      <c r="D84" s="258">
        <f>SUM(D85:D86)</f>
        <v>750511765.37242234</v>
      </c>
      <c r="E84" s="259"/>
      <c r="F84" s="260"/>
      <c r="G84" s="261">
        <f>SUM(G85:G86)</f>
        <v>0</v>
      </c>
      <c r="H84" s="262">
        <f>SUM(H85:H86)</f>
        <v>1337407364.3724222</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399731450.16548872</v>
      </c>
      <c r="D85" s="189">
        <f>SUM(D37,D54,D65,D80)</f>
        <v>150979916.29690048</v>
      </c>
      <c r="E85" s="265" t="s">
        <v>15</v>
      </c>
      <c r="F85" s="266"/>
      <c r="G85" s="153">
        <f>SUM(G37,G54,G65,G80)</f>
        <v>0</v>
      </c>
      <c r="H85" s="267">
        <f>SUM(H37,H54,H65,H80)</f>
        <v>732922997.35690045</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557779109.0018549</v>
      </c>
      <c r="D86" s="151">
        <f>SUM(D38,D47,D55,D66,D81)</f>
        <v>599531849.07552183</v>
      </c>
      <c r="E86" s="152" t="s">
        <v>16</v>
      </c>
      <c r="F86" s="150"/>
      <c r="G86" s="153">
        <f>SUM(G38,G47,G55,G66,G81)</f>
        <v>0</v>
      </c>
      <c r="H86" s="154">
        <f>SUM(H38,H47,H55,H66,H81)</f>
        <v>604484367.01552188</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78</v>
      </c>
      <c r="B87" s="270"/>
      <c r="C87" s="271">
        <f>SUM(C39,C82)</f>
        <v>220557960.83265626</v>
      </c>
      <c r="D87" s="271">
        <f>SUM(D39)</f>
        <v>137504938.6275776</v>
      </c>
      <c r="E87" s="272" t="s">
        <v>78</v>
      </c>
      <c r="F87" s="270"/>
      <c r="G87" s="271">
        <f>SUM(G39)</f>
        <v>0</v>
      </c>
      <c r="H87" s="273">
        <f>SUM(H39)</f>
        <v>137504938.6275776</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81</v>
      </c>
      <c r="B88" s="275" t="s">
        <v>82</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83</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84</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85</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86</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87</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88</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89</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90</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91</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92</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93</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94</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95</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96</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sV1qkHhVhQ/UwkarFR2yjnacMc7Y9iCHgBJXO1ipIOvb8y8VnYUiCjFIuRH55uA5jwoCSVM1SxgLF7zVjcAYXA==" saltValue="34PZnf5svxMrYbqwVDt1vg=="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E21F391D-7A5A-4E4F-B7AB-E56C856E03BC}"/>
    <hyperlink ref="B101" r:id="rId2" location="Fiscal:1,Page:1" xr:uid="{8051BC8E-5E6E-4E37-AE24-0571438027D8}"/>
    <hyperlink ref="A2" location="Index!A1" display="Back to Index" xr:uid="{7EDE5343-A4F7-4E84-B7ED-D85B3C50B012}"/>
    <hyperlink ref="B88" r:id="rId3" xr:uid="{E7F24308-B88D-4EDA-B4CA-FE55BB091344}"/>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4C3ABA8B-F013-4983-B653-4236EF056C64}"/>
</file>

<file path=customXml/itemProps2.xml><?xml version="1.0" encoding="utf-8"?>
<ds:datastoreItem xmlns:ds="http://schemas.openxmlformats.org/officeDocument/2006/customXml" ds:itemID="{68C07367-40AF-4B98-89A0-F1FEF5F660E8}"/>
</file>

<file path=customXml/itemProps3.xml><?xml version="1.0" encoding="utf-8"?>
<ds:datastoreItem xmlns:ds="http://schemas.openxmlformats.org/officeDocument/2006/customXml" ds:itemID="{BC5A3878-9120-4EB6-8D22-0386E506FA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Pennsylvania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2026-09-28T16:06:07Z</dcterms:created>
  <dcterms:modified xsi:type="dcterms:W3CDTF">2026-09-28T16:06:08Z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