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48504A76-5797-418F-9C10-51ECC6FA92B5}" xr6:coauthVersionLast="47" xr6:coauthVersionMax="47" xr10:uidLastSave="{00000000-0000-0000-0000-000000000000}"/>
  <workbookProtection workbookAlgorithmName="SHA-512" workbookHashValue="/m3j0Zzpfumktd7wda17+SjQNeWn70Q8asoM2UvIKiRFfmJkXdWrsVSNi0Y96ahC+SgikCholMXaaSYDU3D6aQ==" workbookSaltValue="Nc+30KhErwE03AqCDVYznQ==" workbookSpinCount="100000" lockStructure="1"/>
  <bookViews>
    <workbookView xWindow="28680" yWindow="-120" windowWidth="29040" windowHeight="15720" xr2:uid="{1E7BAA9C-71D7-4CB8-AEDD-B2CB6FB623BE}"/>
  </bookViews>
  <sheets>
    <sheet name="Ohi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E14" i="1"/>
  <c r="H79" i="1"/>
  <c r="G79" i="1"/>
  <c r="D79" i="1"/>
  <c r="D81" i="1" s="1"/>
  <c r="C79" i="1"/>
  <c r="C14" i="1" s="1"/>
  <c r="H66" i="1"/>
  <c r="G66" i="1"/>
  <c r="D66" i="1"/>
  <c r="C66" i="1"/>
  <c r="H65" i="1"/>
  <c r="H64" i="1" s="1"/>
  <c r="D9" i="1" s="1"/>
  <c r="G65" i="1"/>
  <c r="G64" i="1" s="1"/>
  <c r="D65" i="1"/>
  <c r="D64" i="1" s="1"/>
  <c r="C65" i="1"/>
  <c r="H55" i="1"/>
  <c r="G55" i="1"/>
  <c r="H54" i="1"/>
  <c r="G54" i="1"/>
  <c r="H53" i="1"/>
  <c r="G53" i="1"/>
  <c r="D53" i="1"/>
  <c r="C53" i="1"/>
  <c r="C47" i="1"/>
  <c r="G46" i="1"/>
  <c r="G47" i="1" s="1"/>
  <c r="C46" i="1"/>
  <c r="D46" i="1"/>
  <c r="H87" i="1"/>
  <c r="M7" i="1" s="1"/>
  <c r="G87" i="1"/>
  <c r="H85" i="1"/>
  <c r="G85" i="1"/>
  <c r="H36" i="1"/>
  <c r="G36" i="1"/>
  <c r="C36" i="1"/>
  <c r="C6" i="1" s="1"/>
  <c r="G13" i="1"/>
  <c r="H13" i="1" s="1"/>
  <c r="D12" i="1"/>
  <c r="H12" i="1" s="1"/>
  <c r="D11" i="1"/>
  <c r="F11" i="1" s="1"/>
  <c r="H11" i="1" s="1"/>
  <c r="D10" i="1"/>
  <c r="E10" i="1" s="1"/>
  <c r="H10" i="1" s="1"/>
  <c r="F9" i="1"/>
  <c r="D8" i="1"/>
  <c r="D6" i="1"/>
  <c r="E9" i="1" l="1"/>
  <c r="H9" i="1" s="1"/>
  <c r="C64" i="1"/>
  <c r="C9" i="1" s="1"/>
  <c r="H43" i="1"/>
  <c r="H46" i="1" s="1"/>
  <c r="D47" i="1"/>
  <c r="D55" i="1"/>
  <c r="D54" i="1"/>
  <c r="D85" i="1" s="1"/>
  <c r="D84" i="1" s="1"/>
  <c r="C15" i="1"/>
  <c r="N7" i="1"/>
  <c r="O7" i="1" s="1"/>
  <c r="C54" i="1"/>
  <c r="C8" i="1"/>
  <c r="C55" i="1"/>
  <c r="M5" i="1"/>
  <c r="N5" i="1" s="1"/>
  <c r="O5" i="1" s="1"/>
  <c r="C86" i="1"/>
  <c r="D86" i="1"/>
  <c r="G86" i="1"/>
  <c r="G84" i="1" s="1"/>
  <c r="D87" i="1"/>
  <c r="C82" i="1"/>
  <c r="G14" i="1" s="1"/>
  <c r="H14" i="1" s="1"/>
  <c r="D36" i="1"/>
  <c r="G15" i="1" l="1"/>
  <c r="H6" i="1"/>
  <c r="E8" i="1"/>
  <c r="F8" i="1"/>
  <c r="D7" i="1"/>
  <c r="H47" i="1"/>
  <c r="H86" i="1" s="1"/>
  <c r="C85" i="1"/>
  <c r="C84" i="1" s="1"/>
  <c r="C87" i="1"/>
  <c r="M10" i="1" l="1"/>
  <c r="M6" i="1"/>
  <c r="N6" i="1" s="1"/>
  <c r="O6" i="1" s="1"/>
  <c r="H84" i="1"/>
  <c r="M11" i="1" s="1"/>
  <c r="P10" i="1" s="1"/>
  <c r="P11" i="1" s="1"/>
  <c r="F7" i="1"/>
  <c r="D15" i="1"/>
  <c r="H8" i="1"/>
  <c r="E15" i="1"/>
  <c r="H7" i="1" l="1"/>
  <c r="H15" i="1" s="1"/>
  <c r="F15" i="1"/>
</calcChain>
</file>

<file path=xl/sharedStrings.xml><?xml version="1.0" encoding="utf-8"?>
<sst xmlns="http://schemas.openxmlformats.org/spreadsheetml/2006/main" count="152" uniqueCount="100">
  <si>
    <t>Ohio</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</si>
  <si>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</si>
  <si>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</si>
  <si>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</si>
  <si>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</si>
  <si>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</si>
  <si>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</si>
  <si>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</si>
  <si>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</si>
  <si>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</si>
  <si>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</si>
  <si>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</si>
  <si>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</si>
  <si>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</si>
  <si>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</si>
  <si>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</si>
  <si>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</si>
  <si>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</si>
  <si>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</si>
  <si>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</si>
  <si>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</si>
  <si>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</si>
  <si>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</si>
  <si>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</si>
  <si>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</si>
  <si>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</si>
  <si>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</si>
  <si>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</si>
  <si>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</si>
  <si>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</si>
  <si>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</si>
  <si>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</si>
  <si>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</si>
  <si>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</si>
  <si>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</si>
  <si>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</si>
  <si>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</si>
  <si>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</si>
  <si>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</si>
  <si>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</si>
  <si>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</si>
  <si>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</si>
  <si>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Licensing</t>
  </si>
  <si>
    <t>CCDF State Match and MOE</t>
  </si>
  <si>
    <t>Child Care State/Maintenance of Effort</t>
  </si>
  <si>
    <t>SSBG</t>
  </si>
  <si>
    <t>Early Care and Education</t>
  </si>
  <si>
    <t>TANF Federal - Child Care</t>
  </si>
  <si>
    <t>Child Care Federal</t>
  </si>
  <si>
    <t>TANF State MOE - Child Care</t>
  </si>
  <si>
    <t>Child Care Infrastructure</t>
  </si>
  <si>
    <t>TANF State Maintenance of Effort</t>
  </si>
  <si>
    <r>
      <t>State Preschool (NIEER)</t>
    </r>
    <r>
      <rPr>
        <vertAlign val="superscript"/>
        <sz val="11"/>
        <color rgb="FF000000"/>
        <rFont val="Aptos Narrow"/>
        <family val="2"/>
        <scheme val="minor"/>
      </rPr>
      <t>5</t>
    </r>
  </si>
  <si>
    <t>Early Childhood Education - DOE</t>
  </si>
  <si>
    <t>Early Childhood Education - Department of Job and Family Services</t>
  </si>
  <si>
    <t>NIEER Remainder</t>
  </si>
  <si>
    <t>Homevisiting</t>
  </si>
  <si>
    <t>Homevisiting/Parent Education</t>
  </si>
  <si>
    <t>MIECHV</t>
  </si>
  <si>
    <t>Help Me Grow</t>
  </si>
  <si>
    <t>TANF Federal - Home Visiting</t>
  </si>
  <si>
    <t>TANF State MOE - Home Visiting</t>
  </si>
  <si>
    <t>IDEA Part C</t>
  </si>
  <si>
    <t>Early Intervention</t>
  </si>
  <si>
    <t>Part C Early Intervention</t>
  </si>
  <si>
    <t>IDEA Part B</t>
  </si>
  <si>
    <t>Preschool Special Education</t>
  </si>
  <si>
    <t xml:space="preserve">Special Education Enhancements </t>
  </si>
  <si>
    <t>Other Federal Funding Streams</t>
  </si>
  <si>
    <t>0 to 3 Only</t>
  </si>
  <si>
    <t>Early Head Start</t>
  </si>
  <si>
    <t>Parenting and Pregnancy Program</t>
  </si>
  <si>
    <t>Head Start</t>
  </si>
  <si>
    <t>PDG</t>
  </si>
  <si>
    <t>CDCTC</t>
  </si>
  <si>
    <t>3 to 5.5 Only</t>
  </si>
  <si>
    <t>CACFP</t>
  </si>
  <si>
    <t>CCAMPIS</t>
  </si>
  <si>
    <t>PDG - State Match</t>
  </si>
  <si>
    <t>0 to 5.5 Only</t>
  </si>
  <si>
    <t>Ohio Governor Imagination Library</t>
  </si>
  <si>
    <t>K-12</t>
  </si>
  <si>
    <t>Total Nationally Reported 
ECE Spending</t>
  </si>
  <si>
    <t>Total State Reported 
ECE Spending</t>
  </si>
  <si>
    <t>Source(s):</t>
  </si>
  <si>
    <t>https://archives.obm.ohio.gov/Files/Budget_and_Planning/Operating_Budget/Fiscal_Years_2026-2027/Blue%20Book%20FY%202026-2027.pdf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</si>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</sst>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Ohio!$L$4</c:f>
              <c:strCache>
                <c:ptCount val="1"/>
                <c:pt idx="0">
                  <c:v>Federal Dollars</c:v>
                </c:pt>
              </c:strCache>
            </c:strRef>
          </c:tx>
          <c:spPr>
            <a:solidFill>
              <a:srgbClr val="70CEB4">
                <a:lumMod val="50000"/>
              </a:srgbClr>
            </a:solidFill>
            <a:ln>
              <a:noFill/>
            </a:ln>
            <a:effectLst/>
          </c:spPr>
          <c:invertIfNegative val="0"/>
          <c:cat>
            <c:strRef>
              <c:f>Ohio!$K$5:$K$7</c:f>
              <c:strCache>
                <c:ptCount val="3"/>
                <c:pt idx="0">
                  <c:v>0 to 3</c:v>
                </c:pt>
                <c:pt idx="1">
                  <c:v>3 to 5.5</c:v>
                </c:pt>
                <c:pt idx="2">
                  <c:v>K - 12</c:v>
                </c:pt>
              </c:strCache>
            </c:strRef>
          </c:cat>
          <c:val>
            <c:numRef>
              <c:f>Ohio!$L$5:$L$7</c:f>
              <c:numCache>
                <c:formatCode>_("$"* #,##0_);_("$"* \(#,##0\);_("$"* "-"??_);_(@_)</c:formatCode>
                <c:ptCount val="3"/>
                <c:pt idx="0">
                  <c:v>1258.8973435697492</c:v>
                </c:pt>
                <c:pt idx="1">
                  <c:v>1756.858467080041</c:v>
                </c:pt>
                <c:pt idx="2">
                  <c:v>1735.4412826854907</c:v>
                </c:pt>
              </c:numCache>
            </c:numRef>
          </c:val>
          <c:extLst>
            <c:ext xmlns:c16="http://schemas.microsoft.com/office/drawing/2014/chart" uri="{C3380CC4-5D6E-409C-BE32-E72D297353CC}">
              <c16:uniqueId val="{00000000-8C5F-49D2-AD1F-6D3F5814804B}"/>
            </c:ext>
          </c:extLst>
        </c:ser>
        <c:ser>
          <c:idx val="1"/>
          <c:order val="1"/>
          <c:tx>
            <c:strRef>
              <c:f>Ohio!$M$4</c:f>
              <c:strCache>
                <c:ptCount val="1"/>
                <c:pt idx="0">
                  <c:v>State and Local Dollars</c:v>
                </c:pt>
              </c:strCache>
            </c:strRef>
          </c:tx>
          <c:spPr>
            <a:solidFill>
              <a:srgbClr val="42B4E5">
                <a:lumMod val="40000"/>
                <a:lumOff val="60000"/>
              </a:srgbClr>
            </a:solidFill>
            <a:ln>
              <a:noFill/>
            </a:ln>
            <a:effectLst/>
          </c:spPr>
          <c:invertIfNegative val="0"/>
          <c:cat>
            <c:strRef>
              <c:f>Ohio!$K$5:$K$7</c:f>
              <c:strCache>
                <c:ptCount val="3"/>
                <c:pt idx="0">
                  <c:v>0 to 3</c:v>
                </c:pt>
                <c:pt idx="1">
                  <c:v>3 to 5.5</c:v>
                </c:pt>
                <c:pt idx="2">
                  <c:v>K - 12</c:v>
                </c:pt>
              </c:strCache>
            </c:strRef>
          </c:cat>
          <c:val>
            <c:numRef>
              <c:f>Ohio!$M$5:$M$7</c:f>
              <c:numCache>
                <c:formatCode>_("$"* #,##0_);_("$"* \(#,##0\);_("$"* "-"??_);_(@_)</c:formatCode>
                <c:ptCount val="3"/>
                <c:pt idx="0">
                  <c:v>589.79615773674516</c:v>
                </c:pt>
                <c:pt idx="1">
                  <c:v>1282.484605937932</c:v>
                </c:pt>
                <c:pt idx="2">
                  <c:v>12380.335269125624</c:v>
                </c:pt>
              </c:numCache>
            </c:numRef>
          </c:val>
          <c:extLst>
            <c:ext xmlns:c16="http://schemas.microsoft.com/office/drawing/2014/chart" uri="{C3380CC4-5D6E-409C-BE32-E72D297353CC}">
              <c16:uniqueId val="{00000001-8C5F-49D2-AD1F-6D3F5814804B}"/>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Ohio!$N$5:$N$7</c:f>
              <c:numCache>
                <c:formatCode>_("$"* #,##0_);_("$"* \(#,##0\);_("$"* "-"??_);_(@_)</c:formatCode>
                <c:ptCount val="3"/>
                <c:pt idx="0">
                  <c:v>1848.6935013064945</c:v>
                </c:pt>
                <c:pt idx="1">
                  <c:v>3039.343073017973</c:v>
                </c:pt>
                <c:pt idx="2">
                  <c:v>14115.776551811115</c:v>
                </c:pt>
              </c:numCache>
            </c:numRef>
          </c:val>
          <c:smooth val="0"/>
          <c:extLst>
            <c:ext xmlns:c16="http://schemas.microsoft.com/office/drawing/2014/chart" uri="{C3380CC4-5D6E-409C-BE32-E72D297353CC}">
              <c16:uniqueId val="{00000002-8C5F-49D2-AD1F-6D3F5814804B}"/>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50765F30-3D06-41BD-B102-88585B24C2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archives.obm.ohio.gov/Files/Budget_and_Planning/Operating_Budget/Fiscal_Years_2026-2027/Blue%20Book%20FY%202026-2027.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742C4-A832-411F-B6A9-663C090B8A0D}">
  <sheetPr codeName="Sheet36">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1258.8973435697492</v>
      </c>
      <c r="M5" s="38">
        <f>H85/P5</f>
        <v>589.79615773674516</v>
      </c>
      <c r="N5" s="38">
        <f>SUM(L5:M5)</f>
        <v>1848.6935013064945</v>
      </c>
      <c r="O5" s="39">
        <f>N5/N7</f>
        <v>0.13096647531370131</v>
      </c>
      <c r="P5" s="40">
        <v>371998</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681425616.23999989</v>
      </c>
      <c r="D6" s="38">
        <f>H36</f>
        <v>397545333</v>
      </c>
      <c r="E6" s="38">
        <v>378066423.7190603</v>
      </c>
      <c r="F6" s="38">
        <v>356704539.19983274</v>
      </c>
      <c r="G6" s="43">
        <v>344199986.32110661</v>
      </c>
      <c r="H6" s="44">
        <f>SUM(E6:G6)</f>
        <v>1078970949.2399998</v>
      </c>
      <c r="I6" s="7"/>
      <c r="J6" s="7"/>
      <c r="K6" s="37" t="s">
        <v>16</v>
      </c>
      <c r="L6" s="38">
        <v>1756.858467080041</v>
      </c>
      <c r="M6" s="38">
        <f>H86/P6</f>
        <v>1282.484605937932</v>
      </c>
      <c r="N6" s="38">
        <f t="shared" ref="N6" si="0">SUM(L6:M6)</f>
        <v>3039.343073017973</v>
      </c>
      <c r="O6" s="39">
        <f>N6/N7</f>
        <v>0.21531532904776762</v>
      </c>
      <c r="P6" s="40">
        <v>356716</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119612000</v>
      </c>
      <c r="E7" s="38">
        <v>0</v>
      </c>
      <c r="F7" s="38">
        <f>D7</f>
        <v>119612000</v>
      </c>
      <c r="G7" s="45">
        <v>0</v>
      </c>
      <c r="H7" s="44">
        <f t="shared" ref="H7:H14" si="1">SUM(E7:G7)</f>
        <v>119612000</v>
      </c>
      <c r="I7" s="7"/>
      <c r="J7" s="7"/>
      <c r="K7" s="46" t="s">
        <v>17</v>
      </c>
      <c r="L7" s="47">
        <v>1735.4412826854907</v>
      </c>
      <c r="M7" s="47">
        <f>(H87+D13)/P7</f>
        <v>12380.335269125624</v>
      </c>
      <c r="N7" s="47">
        <f>SUM(L7:M7)</f>
        <v>14115.776551811115</v>
      </c>
      <c r="O7" s="48">
        <f>N7/N7</f>
        <v>1</v>
      </c>
      <c r="P7" s="49">
        <v>1915343.5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10207583</v>
      </c>
      <c r="D8" s="38">
        <f>H53</f>
        <v>54182009</v>
      </c>
      <c r="E8" s="38">
        <f>(C8+D8)*0.86</f>
        <v>55375049.119999997</v>
      </c>
      <c r="F8" s="38">
        <f>(C8+D8)*0.14</f>
        <v>9014542.8800000008</v>
      </c>
      <c r="G8" s="45">
        <v>0</v>
      </c>
      <c r="H8" s="44">
        <f t="shared" si="1"/>
        <v>64389592</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31725768</v>
      </c>
      <c r="D9" s="38">
        <f>H64</f>
        <v>217914986</v>
      </c>
      <c r="E9" s="38">
        <f>C65+H65</f>
        <v>40904242</v>
      </c>
      <c r="F9" s="38">
        <f>C66+H66</f>
        <v>208736512</v>
      </c>
      <c r="G9" s="45">
        <v>0</v>
      </c>
      <c r="H9" s="44">
        <f t="shared" si="1"/>
        <v>249640754</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6451444</v>
      </c>
      <c r="E10" s="38">
        <f>SUM(C10:D10)</f>
        <v>6451444</v>
      </c>
      <c r="F10" s="38">
        <v>0</v>
      </c>
      <c r="G10" s="45">
        <v>0</v>
      </c>
      <c r="H10" s="44">
        <f t="shared" si="1"/>
        <v>6451444</v>
      </c>
      <c r="I10" s="7"/>
      <c r="J10" s="7"/>
      <c r="K10" s="54" t="s">
        <v>25</v>
      </c>
      <c r="L10" s="55"/>
      <c r="M10" s="56">
        <f>SUM(C84+D84)</f>
        <v>1389465018.6651914</v>
      </c>
      <c r="N10" s="57" t="s">
        <v>26</v>
      </c>
      <c r="O10" s="58"/>
      <c r="P10" s="59">
        <f>M11-M10</f>
        <v>384429664.32437634</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1773894682.9895678</v>
      </c>
      <c r="N11" s="63" t="s">
        <v>29</v>
      </c>
      <c r="O11" s="64"/>
      <c r="P11" s="65">
        <f>P10/M10</f>
        <v>0.27667458997541655</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8000000</v>
      </c>
      <c r="E12" s="38">
        <v>4083884.7613741471</v>
      </c>
      <c r="F12" s="38">
        <v>3916115.2386258533</v>
      </c>
      <c r="G12" s="45">
        <v>0</v>
      </c>
      <c r="H12" s="44">
        <f t="shared" si="1"/>
        <v>8000000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3064978316.6819744</v>
      </c>
      <c r="D13" s="66">
        <v>23585774683.318024</v>
      </c>
      <c r="E13" s="66">
        <v>0</v>
      </c>
      <c r="F13" s="66">
        <v>0</v>
      </c>
      <c r="G13" s="67">
        <f>C13+D13</f>
        <v>26650753000</v>
      </c>
      <c r="H13" s="44">
        <f t="shared" si="1"/>
        <v>26650753000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634078301</v>
      </c>
      <c r="D14" s="70">
        <v>0</v>
      </c>
      <c r="E14" s="70">
        <f>C80</f>
        <v>203900356.76961178</v>
      </c>
      <c r="F14" s="70">
        <f>C81</f>
        <v>387129573.30106294</v>
      </c>
      <c r="G14" s="71">
        <f>C82</f>
        <v>43048370.929325342</v>
      </c>
      <c r="H14" s="44">
        <f t="shared" si="1"/>
        <v>634078301</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4422415584.9219742</v>
      </c>
      <c r="D15" s="74">
        <f>SUM(D6:D14)</f>
        <v>24389480455.318024</v>
      </c>
      <c r="E15" s="74">
        <f>SUM(E6:E14)</f>
        <v>688781400.37004626</v>
      </c>
      <c r="F15" s="74">
        <f>SUM(F6:F14)</f>
        <v>1085113282.6195216</v>
      </c>
      <c r="G15" s="75">
        <f>SUM(G6:G14)</f>
        <v>27038001357.250431</v>
      </c>
      <c r="H15" s="76">
        <f>IF(SUM(H6:H14)=C15+D15, SUM(H6:H14), "Sums Do Not Match")</f>
        <v>28811896040.239998</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443526074.99999994</v>
      </c>
      <c r="D22" s="105"/>
      <c r="E22" s="106" t="s">
        <v>42</v>
      </c>
      <c r="F22" s="107"/>
      <c r="G22" s="108"/>
      <c r="H22" s="109">
        <v>2906434</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87006627.999999985</v>
      </c>
      <c r="E23" s="114" t="s">
        <v>44</v>
      </c>
      <c r="F23" s="115"/>
      <c r="G23" s="116"/>
      <c r="H23" s="117">
        <v>93190785</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6394317</v>
      </c>
      <c r="D24" s="121"/>
      <c r="E24" s="114" t="s">
        <v>46</v>
      </c>
      <c r="F24" s="122"/>
      <c r="G24" s="116"/>
      <c r="H24" s="117">
        <v>140709712</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231505224.23999995</v>
      </c>
      <c r="D25" s="121"/>
      <c r="E25" s="123" t="s">
        <v>48</v>
      </c>
      <c r="F25" s="124"/>
      <c r="G25" s="116">
        <v>390990728</v>
      </c>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166805482.08999997</v>
      </c>
      <c r="E26" s="127" t="s">
        <v>50</v>
      </c>
      <c r="F26" s="127"/>
      <c r="G26" s="116"/>
      <c r="H26" s="117">
        <v>14737620</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t="s">
        <v>51</v>
      </c>
      <c r="F27" s="127"/>
      <c r="G27" s="116"/>
      <c r="H27" s="117">
        <v>146000782</v>
      </c>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681425616.23999989</v>
      </c>
      <c r="D36" s="143">
        <f>SUM(D22:D35)</f>
        <v>253812110.08999997</v>
      </c>
      <c r="E36" s="144" t="s">
        <v>18</v>
      </c>
      <c r="F36" s="145"/>
      <c r="G36" s="146">
        <f>SUM(G22:G35)</f>
        <v>390990728</v>
      </c>
      <c r="H36" s="147">
        <f>SUM(H22:H35)</f>
        <v>397545333</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238768380.13468072</v>
      </c>
      <c r="D37" s="151">
        <v>88934587.929271877</v>
      </c>
      <c r="E37" s="152" t="s">
        <v>15</v>
      </c>
      <c r="F37" s="150"/>
      <c r="G37" s="153">
        <v>137001340.34784985</v>
      </c>
      <c r="H37" s="154">
        <v>139298043.58437958</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225277252.00670323</v>
      </c>
      <c r="D38" s="151">
        <v>83909517.523860961</v>
      </c>
      <c r="E38" s="152" t="s">
        <v>16</v>
      </c>
      <c r="F38" s="150"/>
      <c r="G38" s="153">
        <v>129260354.56365627</v>
      </c>
      <c r="H38" s="154">
        <v>131427287.19312957</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217379984.09861585</v>
      </c>
      <c r="D39" s="151">
        <v>80968004.636867106</v>
      </c>
      <c r="E39" s="152" t="s">
        <v>17</v>
      </c>
      <c r="F39" s="150"/>
      <c r="G39" s="153">
        <v>124729033.08849382</v>
      </c>
      <c r="H39" s="154">
        <v>126820002.2224908</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52</v>
      </c>
      <c r="B41" s="158"/>
      <c r="C41" s="159"/>
      <c r="D41" s="160">
        <v>119612000</v>
      </c>
      <c r="E41" s="161" t="s">
        <v>53</v>
      </c>
      <c r="F41" s="162"/>
      <c r="G41" s="108">
        <v>14085075</v>
      </c>
      <c r="H41" s="163">
        <v>112723609</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54</v>
      </c>
      <c r="F42" s="169"/>
      <c r="G42" s="170"/>
      <c r="H42" s="171">
        <v>3730985</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t="s">
        <v>55</v>
      </c>
      <c r="F43" s="169"/>
      <c r="G43" s="170"/>
      <c r="H43" s="171">
        <f>D46-SUM(H41:H42)</f>
        <v>3157406</v>
      </c>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119612000</v>
      </c>
      <c r="E46" s="144" t="s">
        <v>18</v>
      </c>
      <c r="F46" s="145"/>
      <c r="G46" s="146">
        <f>SUM(G41:G45)</f>
        <v>14085075</v>
      </c>
      <c r="H46" s="147">
        <f>SUM($H$41:$H$45)</f>
        <v>119612000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119612000</v>
      </c>
      <c r="E47" s="152" t="s">
        <v>16</v>
      </c>
      <c r="F47" s="150"/>
      <c r="G47" s="153">
        <f>G46</f>
        <v>14085075</v>
      </c>
      <c r="H47" s="190">
        <f>H46</f>
        <v>119612000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56</v>
      </c>
      <c r="B48" s="192"/>
      <c r="C48" s="192"/>
      <c r="D48" s="193"/>
      <c r="E48" s="156" t="s">
        <v>57</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58</v>
      </c>
      <c r="B49" s="195"/>
      <c r="C49" s="112">
        <v>10207583</v>
      </c>
      <c r="D49" s="196"/>
      <c r="E49" s="197" t="s">
        <v>59</v>
      </c>
      <c r="F49" s="198"/>
      <c r="G49" s="199"/>
      <c r="H49" s="109">
        <v>54182009</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60</v>
      </c>
      <c r="B50" s="201"/>
      <c r="C50" s="120">
        <v>0</v>
      </c>
      <c r="D50" s="121"/>
      <c r="E50" s="202"/>
      <c r="F50" s="203"/>
      <c r="G50" s="116"/>
      <c r="H50" s="204"/>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61</v>
      </c>
      <c r="B51" s="201"/>
      <c r="C51" s="120"/>
      <c r="D51" s="205">
        <v>0</v>
      </c>
      <c r="E51" s="202"/>
      <c r="F51" s="203"/>
      <c r="G51" s="116"/>
      <c r="H51" s="204"/>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10207583</v>
      </c>
      <c r="D53" s="143">
        <f>SUM($D$49:$D$52)</f>
        <v>0</v>
      </c>
      <c r="E53" s="144" t="s">
        <v>18</v>
      </c>
      <c r="F53" s="145"/>
      <c r="G53" s="146">
        <f>SUM($G$49:$G$52)</f>
        <v>0</v>
      </c>
      <c r="H53" s="147">
        <f>SUM($H$49:$H$52)</f>
        <v>54182009</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8778521.379999999</v>
      </c>
      <c r="D54" s="189">
        <f>D$53*0.86</f>
        <v>0</v>
      </c>
      <c r="E54" s="152" t="s">
        <v>15</v>
      </c>
      <c r="F54" s="150"/>
      <c r="G54" s="153">
        <f>G$53*0.86</f>
        <v>0</v>
      </c>
      <c r="H54" s="190">
        <f>H$53*0.86</f>
        <v>46596527.740000002</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1429061.62</v>
      </c>
      <c r="D55" s="189">
        <f>D$53*0.14</f>
        <v>0</v>
      </c>
      <c r="E55" s="152" t="s">
        <v>16</v>
      </c>
      <c r="F55" s="150"/>
      <c r="G55" s="153">
        <f>G$53*0.14</f>
        <v>0</v>
      </c>
      <c r="H55" s="190">
        <f>H$53*0.14</f>
        <v>7585481.2600000007</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62</v>
      </c>
      <c r="B56" s="97"/>
      <c r="C56" s="97"/>
      <c r="D56" s="155"/>
      <c r="E56" s="156" t="s">
        <v>63</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62</v>
      </c>
      <c r="B57" s="212"/>
      <c r="C57" s="112">
        <v>17931151</v>
      </c>
      <c r="D57" s="196"/>
      <c r="E57" s="197" t="s">
        <v>64</v>
      </c>
      <c r="F57" s="198"/>
      <c r="G57" s="108"/>
      <c r="H57" s="109">
        <v>22973091</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c r="F58" s="203"/>
      <c r="G58" s="116"/>
      <c r="H58" s="117"/>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c r="F59" s="183"/>
      <c r="G59" s="138"/>
      <c r="H59" s="210"/>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65</v>
      </c>
      <c r="B60" s="97"/>
      <c r="C60" s="97"/>
      <c r="D60" s="155"/>
      <c r="E60" s="156" t="s">
        <v>66</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65</v>
      </c>
      <c r="B61" s="212"/>
      <c r="C61" s="216">
        <v>13794617</v>
      </c>
      <c r="D61" s="196"/>
      <c r="E61" s="217" t="s">
        <v>67</v>
      </c>
      <c r="F61" s="218"/>
      <c r="G61" s="108"/>
      <c r="H61" s="219">
        <v>194941895</v>
      </c>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04"/>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20"/>
      <c r="F63" s="221"/>
      <c r="G63" s="138"/>
      <c r="H63" s="210"/>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31725768</v>
      </c>
      <c r="D64" s="223">
        <f>SUM($D$65:$D$66)</f>
        <v>0</v>
      </c>
      <c r="E64" s="144" t="s">
        <v>18</v>
      </c>
      <c r="F64" s="145"/>
      <c r="G64" s="224">
        <f>SUM(G65:G66)</f>
        <v>0</v>
      </c>
      <c r="H64" s="147">
        <f>SUM(H65:H66)</f>
        <v>217914986</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17931151</v>
      </c>
      <c r="D65" s="225">
        <f>SUM($D$57:$D$59)</f>
        <v>0</v>
      </c>
      <c r="E65" s="152" t="s">
        <v>15</v>
      </c>
      <c r="F65" s="150"/>
      <c r="G65" s="225">
        <f>SUM(G57:G59)</f>
        <v>0</v>
      </c>
      <c r="H65" s="190">
        <f>SUM(H57:H59)</f>
        <v>22973091</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13794617</v>
      </c>
      <c r="D66" s="225">
        <f>SUM($D$61:$D$63)</f>
        <v>0</v>
      </c>
      <c r="E66" s="152" t="s">
        <v>16</v>
      </c>
      <c r="F66" s="150"/>
      <c r="G66" s="153">
        <f>SUM(G61:G63)</f>
        <v>0</v>
      </c>
      <c r="H66" s="190">
        <f>SUM(H61:H63)</f>
        <v>194941895</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68</v>
      </c>
      <c r="B67" s="97"/>
      <c r="C67" s="97"/>
      <c r="D67" s="155"/>
      <c r="E67" s="156" t="s">
        <v>69</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70</v>
      </c>
      <c r="B68" s="212"/>
      <c r="C68" s="112">
        <v>120657354</v>
      </c>
      <c r="D68" s="196"/>
      <c r="E68" s="197" t="s">
        <v>71</v>
      </c>
      <c r="F68" s="226"/>
      <c r="G68" s="227"/>
      <c r="H68" s="109">
        <v>6451444</v>
      </c>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72</v>
      </c>
      <c r="B69" s="201"/>
      <c r="C69" s="120">
        <v>308591400</v>
      </c>
      <c r="D69" s="121"/>
      <c r="E69" s="202"/>
      <c r="F69" s="203"/>
      <c r="G69" s="116"/>
      <c r="H69" s="204"/>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73</v>
      </c>
      <c r="B70" s="201"/>
      <c r="C70" s="120">
        <v>16000000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74</v>
      </c>
      <c r="B71" s="201"/>
      <c r="C71" s="228">
        <v>89840999.999999985</v>
      </c>
      <c r="D71" s="121"/>
      <c r="E71" s="156" t="s">
        <v>75</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76</v>
      </c>
      <c r="B72" s="201"/>
      <c r="C72" s="112">
        <v>96427900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77</v>
      </c>
      <c r="B73" s="111"/>
      <c r="C73" s="125">
        <v>2560647</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78</v>
      </c>
      <c r="B74" s="201"/>
      <c r="C74" s="125"/>
      <c r="D74" s="229">
        <v>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79</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t="s">
        <v>80</v>
      </c>
      <c r="F76" s="226"/>
      <c r="G76" s="227"/>
      <c r="H76" s="234">
        <v>8000000</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634078301</v>
      </c>
      <c r="D79" s="238">
        <f>SUM(D68:D78)</f>
        <v>0</v>
      </c>
      <c r="E79" s="144" t="s">
        <v>18</v>
      </c>
      <c r="F79" s="145"/>
      <c r="G79" s="146">
        <f>SUM(G80:G81)</f>
        <v>0</v>
      </c>
      <c r="H79" s="147">
        <f>SUM(H80:H81)</f>
        <v>14451444</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203900356.76961178</v>
      </c>
      <c r="D80" s="225">
        <v>0</v>
      </c>
      <c r="E80" s="152" t="s">
        <v>15</v>
      </c>
      <c r="F80" s="150"/>
      <c r="G80" s="153">
        <v>0</v>
      </c>
      <c r="H80" s="154">
        <v>10535328.761374148</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387129573.30106294</v>
      </c>
      <c r="D81" s="242">
        <f>D79</f>
        <v>0</v>
      </c>
      <c r="E81" s="152" t="s">
        <v>16</v>
      </c>
      <c r="F81" s="150"/>
      <c r="G81" s="153">
        <v>0</v>
      </c>
      <c r="H81" s="243">
        <v>3916115.2386258533</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81</v>
      </c>
      <c r="B82" s="241"/>
      <c r="C82" s="242">
        <f>C79-SUM(C80:C81)</f>
        <v>43048370.929325342</v>
      </c>
      <c r="D82" s="242">
        <v>0</v>
      </c>
      <c r="E82" s="244" t="s">
        <v>81</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82</v>
      </c>
      <c r="B83" s="249"/>
      <c r="C83" s="250" t="s">
        <v>37</v>
      </c>
      <c r="D83" s="250" t="s">
        <v>38</v>
      </c>
      <c r="E83" s="251" t="s">
        <v>83</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1097008913.2120585</v>
      </c>
      <c r="D84" s="258">
        <f>SUM(D85:D86)</f>
        <v>292456105.45313287</v>
      </c>
      <c r="E84" s="259"/>
      <c r="F84" s="260"/>
      <c r="G84" s="261">
        <f>SUM(G85:G86)</f>
        <v>280346769.91150612</v>
      </c>
      <c r="H84" s="262">
        <f>SUM(H85:H86)</f>
        <v>676885769.77750909</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469378409.28429246</v>
      </c>
      <c r="D85" s="189">
        <f>SUM(D37,D54,D65,D80)</f>
        <v>88934587.929271877</v>
      </c>
      <c r="E85" s="265" t="s">
        <v>15</v>
      </c>
      <c r="F85" s="266"/>
      <c r="G85" s="153">
        <f>SUM(G37,G54,G65,G80)</f>
        <v>137001340.34784985</v>
      </c>
      <c r="H85" s="267">
        <f>SUM(H37,H54,H65,H80)</f>
        <v>219402991.08575374</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627630503.9277662</v>
      </c>
      <c r="D86" s="151">
        <f>SUM(D38,D47,D55,D66,D81)</f>
        <v>203521517.52386096</v>
      </c>
      <c r="E86" s="152" t="s">
        <v>16</v>
      </c>
      <c r="F86" s="150"/>
      <c r="G86" s="153">
        <f>SUM(G38,G47,G55,G66,G81)</f>
        <v>143345429.56365627</v>
      </c>
      <c r="H86" s="154">
        <f>SUM(H38,H47,H55,H66,H81)</f>
        <v>457482778.69175535</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81</v>
      </c>
      <c r="B87" s="270"/>
      <c r="C87" s="271">
        <f>SUM(C39,C82)</f>
        <v>260428355.0279412</v>
      </c>
      <c r="D87" s="271">
        <f>SUM(D39)</f>
        <v>80968004.636867106</v>
      </c>
      <c r="E87" s="272" t="s">
        <v>81</v>
      </c>
      <c r="F87" s="270"/>
      <c r="G87" s="271">
        <f>SUM(G39)</f>
        <v>124729033.08849382</v>
      </c>
      <c r="H87" s="273">
        <f>SUM(H39)</f>
        <v>126820002.2224908</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84</v>
      </c>
      <c r="B88" s="275" t="s">
        <v>85</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86</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87</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88</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89</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90</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91</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92</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93</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94</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95</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96</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97</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98</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99</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179o6P95oCHcJhQGm9bHXFX+YDY/Hsx/OOmJ3agZC0ufIOPyIv0XQ3Q0TzHlR6Jaz57axYiFB/A0JZHttCsGBQ==" saltValue="W/4HW2BBGoaTGkc1d59exw=="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BB139591-6020-412F-AE51-A88313EBE4AF}"/>
    <hyperlink ref="B101" r:id="rId2" location="Fiscal:1,Page:1" xr:uid="{487CD2F9-9468-4355-A832-D0CD6F5FAAFC}"/>
    <hyperlink ref="A2" location="Index!A1" display="Back to Index" xr:uid="{49D16335-8616-409A-8FF9-12F34C064ADB}"/>
    <hyperlink ref="B88" r:id="rId3" xr:uid="{FBA3870E-7F26-4C61-AD7A-5C382FB1B508}"/>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A6495BE0-0940-4E33-94B2-89B47847B947}"/>
</file>

<file path=customXml/itemProps2.xml><?xml version="1.0" encoding="utf-8"?>
<ds:datastoreItem xmlns:ds="http://schemas.openxmlformats.org/officeDocument/2006/customXml" ds:itemID="{D3B5EFE1-6030-4EFC-AD61-1E60920109F8}"/>
</file>

<file path=customXml/itemProps3.xml><?xml version="1.0" encoding="utf-8"?>
<ds:datastoreItem xmlns:ds="http://schemas.openxmlformats.org/officeDocument/2006/customXml" ds:itemID="{FC26FAAA-BEF2-4636-A081-C18D495FFF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Ohio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2026-09-28T16:06:00Z</dcterms:created>
  <dcterms:modified xsi:type="dcterms:W3CDTF">2026-09-28T16:06:01Z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