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308CDFA1-EAE8-4122-A1BA-549842FBF6B1}" xr6:coauthVersionLast="47" xr6:coauthVersionMax="47" xr10:uidLastSave="{00000000-0000-0000-0000-000000000000}"/>
  <workbookProtection workbookAlgorithmName="SHA-512" workbookHashValue="tIabWcX3tHt+o/FPBS5A9FJlL/0OWvJTuw59ku9enzV9Oqr4XG4i/5qfTmBcFVGdDvoAni6iLV04CM9DVB4Msg==" workbookSaltValue="uPDJ7pcMnuYk0wACpDxWwQ==" workbookSpinCount="100000" lockStructure="1"/>
  <bookViews>
    <workbookView xWindow="28680" yWindow="-120" windowWidth="29040" windowHeight="15720" xr2:uid="{C32F07C9-2107-4C49-8A7F-658F14146028}"/>
  </bookViews>
  <sheets>
    <sheet name="New Mexic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81" i="1" l="1"/>
  <c r="F14" i="1"/>
  <c r="E14" i="1"/>
  <c r="H79" i="1"/>
  <c r="G79" i="1"/>
  <c r="D79" i="1"/>
  <c r="C79" i="1"/>
  <c r="H66" i="1"/>
  <c r="G66" i="1"/>
  <c r="G64" i="1" s="1"/>
  <c r="D66" i="1"/>
  <c r="C66" i="1"/>
  <c r="F9" i="1" s="1"/>
  <c r="H65" i="1"/>
  <c r="H64" i="1" s="1"/>
  <c r="D9" i="1" s="1"/>
  <c r="G65" i="1"/>
  <c r="D65" i="1"/>
  <c r="D64" i="1" s="1"/>
  <c r="C65" i="1"/>
  <c r="H55" i="1"/>
  <c r="G55" i="1"/>
  <c r="H54" i="1"/>
  <c r="H53" i="1"/>
  <c r="G53" i="1"/>
  <c r="G54" i="1" s="1"/>
  <c r="G85" i="1" s="1"/>
  <c r="D53" i="1"/>
  <c r="C53" i="1"/>
  <c r="H47" i="1"/>
  <c r="G47" i="1"/>
  <c r="C47" i="1"/>
  <c r="H46" i="1"/>
  <c r="D7" i="1" s="1"/>
  <c r="F7" i="1" s="1"/>
  <c r="H7" i="1" s="1"/>
  <c r="G46" i="1"/>
  <c r="C46" i="1"/>
  <c r="D46" i="1"/>
  <c r="D47" i="1" s="1"/>
  <c r="H87" i="1"/>
  <c r="M7" i="1" s="1"/>
  <c r="G87" i="1"/>
  <c r="H86" i="1"/>
  <c r="M6" i="1" s="1"/>
  <c r="G86" i="1"/>
  <c r="H85" i="1"/>
  <c r="H36" i="1"/>
  <c r="G36" i="1"/>
  <c r="D87" i="1"/>
  <c r="G13" i="1"/>
  <c r="H13" i="1" s="1"/>
  <c r="H12" i="1"/>
  <c r="D12" i="1"/>
  <c r="D11" i="1"/>
  <c r="F11" i="1" s="1"/>
  <c r="H11" i="1" s="1"/>
  <c r="D10" i="1"/>
  <c r="E10" i="1" s="1"/>
  <c r="H10" i="1" s="1"/>
  <c r="D8" i="1"/>
  <c r="N6" i="1"/>
  <c r="D6" i="1"/>
  <c r="D15" i="1" s="1"/>
  <c r="C85" i="1" l="1"/>
  <c r="C84" i="1" s="1"/>
  <c r="C64" i="1"/>
  <c r="C9" i="1" s="1"/>
  <c r="E9" i="1"/>
  <c r="H9" i="1" s="1"/>
  <c r="N7" i="1"/>
  <c r="O7" i="1" s="1"/>
  <c r="H14" i="1"/>
  <c r="M5" i="1"/>
  <c r="N5" i="1" s="1"/>
  <c r="O5" i="1" s="1"/>
  <c r="H84" i="1"/>
  <c r="C54" i="1"/>
  <c r="C8" i="1"/>
  <c r="C55" i="1"/>
  <c r="C86" i="1"/>
  <c r="D86" i="1"/>
  <c r="D55" i="1"/>
  <c r="D54" i="1"/>
  <c r="G84" i="1"/>
  <c r="C82" i="1"/>
  <c r="G14" i="1" s="1"/>
  <c r="C14" i="1"/>
  <c r="C87" i="1"/>
  <c r="C36" i="1"/>
  <c r="C6" i="1" s="1"/>
  <c r="D36" i="1"/>
  <c r="M11" i="1" l="1"/>
  <c r="F8" i="1"/>
  <c r="E8" i="1"/>
  <c r="H8" i="1" s="1"/>
  <c r="C15" i="1"/>
  <c r="G15" i="1"/>
  <c r="F15" i="1"/>
  <c r="D85" i="1"/>
  <c r="D84" i="1" s="1"/>
  <c r="M10" i="1" s="1"/>
  <c r="O6" i="1"/>
  <c r="E15" i="1" l="1"/>
  <c r="H6" i="1"/>
  <c r="H15" i="1"/>
  <c r="P10" i="1"/>
  <c r="P11" i="1" s="1"/>
</calcChain>
</file>

<file path=xl/sharedStrings.xml><?xml version="1.0" encoding="utf-8"?>
<sst xmlns="http://schemas.openxmlformats.org/spreadsheetml/2006/main" count="143" uniqueCount="91">
  <si>
    <t>New Mexico</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</si>
  <si>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</si>
  <si>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</si>
  <si>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</si>
  <si>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</si>
  <si>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</si>
  <si>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</si>
  <si>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</si>
  <si>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</si>
  <si>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</si>
  <si>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</si>
  <si>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</si>
  <si>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</si>
  <si>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</si>
  <si>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</si>
  <si>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</si>
  <si>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</si>
  <si>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</si>
  <si>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</si>
  <si>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</si>
  <si>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</si>
  <si>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</si>
  <si>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</si>
  <si>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</si>
  <si>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</si>
  <si>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</si>
  <si>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</si>
  <si>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</si>
  <si>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</si>
  <si>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</si>
  <si>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</si>
  <si>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</si>
  <si>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</si>
  <si>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</si>
  <si>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</si>
  <si>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</si>
  <si>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</si>
  <si>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</si>
  <si>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</si>
  <si>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</si>
  <si>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</si>
  <si>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</si>
  <si>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Early Care and Education</t>
  </si>
  <si>
    <t>CCDF State Match and MOE</t>
  </si>
  <si>
    <t>Program Support</t>
  </si>
  <si>
    <t>SSBG</t>
  </si>
  <si>
    <t>Policy, Research, and Quality Initiatives Program</t>
  </si>
  <si>
    <t>TANF Federal - Child Care</t>
  </si>
  <si>
    <t>TANF State MOE - Child Care</t>
  </si>
  <si>
    <r>
      <t>State Preschool (NIEER)</t>
    </r>
    <r>
      <rPr>
        <vertAlign val="superscript"/>
        <sz val="11"/>
        <color rgb="FF000000"/>
        <rFont val="Aptos Narrow"/>
        <family val="2"/>
        <scheme val="minor"/>
      </rPr>
      <t>5</t>
    </r>
  </si>
  <si>
    <t>PreKindergarten</t>
  </si>
  <si>
    <t>Homevisiting</t>
  </si>
  <si>
    <t>Homevisiting/Parent Education</t>
  </si>
  <si>
    <t>MIECHV</t>
  </si>
  <si>
    <t>TANF Federal - Home Visiting</t>
  </si>
  <si>
    <t>TANF State MOE - Home Visiting</t>
  </si>
  <si>
    <t>IDEA Part C</t>
  </si>
  <si>
    <t>Early Intervention</t>
  </si>
  <si>
    <t>Family Support and 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</si>
  <si>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</si>
  <si>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</si>
  <si>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</si>
  <si>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</si>
  <si>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</si>
  <si>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</si>
  <si>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</si>
  <si>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</si>
  <si>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</si>
  <si>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</si>
  <si>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</si>
  <si>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</si>
  <si>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</si>
  <si>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</si>
  <si>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</si>
  <si>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</si>
  <si>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</si>
  <si>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https://www.nmlegis.gov/entity/lfc/documents/session_publications/budget_recommendations/fy26%20vol2%20for%20web.pdf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</si>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</sst>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'New Mexico'!$L$4</c:f>
              <c:strCache>
                <c:ptCount val="1"/>
                <c:pt idx="0">
                  <c:v>Federal Dollars</c:v>
                </c:pt>
              </c:strCache>
            </c:strRef>
          </c:tx>
          <c:spPr>
            <a:solidFill>
              <a:srgbClr val="70CEB4">
                <a:lumMod val="50000"/>
              </a:srgbClr>
            </a:solidFill>
            <a:ln>
              <a:noFill/>
            </a:ln>
            <a:effectLst/>
          </c:spPr>
          <c:invertIfNegative val="0"/>
          <c:cat>
            <c:strRef>
              <c:f>'New Mexico'!$K$5:$K$7</c:f>
              <c:strCache>
                <c:ptCount val="3"/>
                <c:pt idx="0">
                  <c:v>0 to 3</c:v>
                </c:pt>
                <c:pt idx="1">
                  <c:v>3 to 5.5</c:v>
                </c:pt>
                <c:pt idx="2">
                  <c:v>K - 12</c:v>
                </c:pt>
              </c:strCache>
            </c:strRef>
          </c:cat>
          <c:val>
            <c:numRef>
              <c:f>'New Mexico'!$L$5:$L$7</c:f>
              <c:numCache>
                <c:formatCode>_("$"* #,##0_);_("$"* \(#,##0\);_("$"* "-"??_);_(@_)</c:formatCode>
                <c:ptCount val="3"/>
                <c:pt idx="0">
                  <c:v>1646.9776379712134</c:v>
                </c:pt>
                <c:pt idx="1">
                  <c:v>2174.103915740156</c:v>
                </c:pt>
                <c:pt idx="2">
                  <c:v>2915.3476176814161</c:v>
                </c:pt>
              </c:numCache>
            </c:numRef>
          </c:val>
          <c:extLst>
            <c:ext xmlns:c16="http://schemas.microsoft.com/office/drawing/2014/chart" uri="{C3380CC4-5D6E-409C-BE32-E72D297353CC}">
              <c16:uniqueId val="{00000000-899A-4252-8F5E-75DBD221B27D}"/>
            </c:ext>
          </c:extLst>
        </c:ser>
        <c:ser>
          <c:idx val="1"/>
          <c:order val="1"/>
          <c:tx>
            <c:strRef>
              <c:f>'New Mexico'!$M$4</c:f>
              <c:strCache>
                <c:ptCount val="1"/>
                <c:pt idx="0">
                  <c:v>State and Local Dollars</c:v>
                </c:pt>
              </c:strCache>
            </c:strRef>
          </c:tx>
          <c:spPr>
            <a:solidFill>
              <a:srgbClr val="42B4E5">
                <a:lumMod val="40000"/>
                <a:lumOff val="60000"/>
              </a:srgbClr>
            </a:solidFill>
            <a:ln>
              <a:noFill/>
            </a:ln>
            <a:effectLst/>
          </c:spPr>
          <c:invertIfNegative val="0"/>
          <c:cat>
            <c:strRef>
              <c:f>'New Mexico'!$K$5:$K$7</c:f>
              <c:strCache>
                <c:ptCount val="3"/>
                <c:pt idx="0">
                  <c:v>0 to 3</c:v>
                </c:pt>
                <c:pt idx="1">
                  <c:v>3 to 5.5</c:v>
                </c:pt>
                <c:pt idx="2">
                  <c:v>K - 12</c:v>
                </c:pt>
              </c:strCache>
            </c:strRef>
          </c:cat>
          <c:val>
            <c:numRef>
              <c:f>'New Mexico'!$M$5:$M$7</c:f>
              <c:numCache>
                <c:formatCode>_("$"* #,##0_);_("$"* \(#,##0\);_("$"* "-"??_);_(@_)</c:formatCode>
                <c:ptCount val="3"/>
                <c:pt idx="0">
                  <c:v>2403.1629874926271</c:v>
                </c:pt>
                <c:pt idx="1">
                  <c:v>6041.4216348483269</c:v>
                </c:pt>
                <c:pt idx="2">
                  <c:v>11622.001676812784</c:v>
                </c:pt>
              </c:numCache>
            </c:numRef>
          </c:val>
          <c:extLst>
            <c:ext xmlns:c16="http://schemas.microsoft.com/office/drawing/2014/chart" uri="{C3380CC4-5D6E-409C-BE32-E72D297353CC}">
              <c16:uniqueId val="{00000001-899A-4252-8F5E-75DBD221B27D}"/>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'New Mexico'!$N$5:$N$7</c:f>
              <c:numCache>
                <c:formatCode>_("$"* #,##0_);_("$"* \(#,##0\);_("$"* "-"??_);_(@_)</c:formatCode>
                <c:ptCount val="3"/>
                <c:pt idx="0">
                  <c:v>4050.1406254638405</c:v>
                </c:pt>
                <c:pt idx="1">
                  <c:v>8215.5255505884834</c:v>
                </c:pt>
                <c:pt idx="2">
                  <c:v>14537.349294494201</c:v>
                </c:pt>
              </c:numCache>
            </c:numRef>
          </c:val>
          <c:smooth val="0"/>
          <c:extLst>
            <c:ext xmlns:c16="http://schemas.microsoft.com/office/drawing/2014/chart" uri="{C3380CC4-5D6E-409C-BE32-E72D297353CC}">
              <c16:uniqueId val="{00000002-899A-4252-8F5E-75DBD221B27D}"/>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30206</xdr:rowOff>
    </xdr:from>
    <xdr:to>
      <xdr:col>15</xdr:col>
      <xdr:colOff>590201</xdr:colOff>
      <xdr:row>29</xdr:row>
      <xdr:rowOff>125940</xdr:rowOff>
    </xdr:to>
    <xdr:graphicFrame macro="">
      <xdr:nvGraphicFramePr>
        <xdr:cNvPr id="2" name="Chart 1">
          <a:extLst>
            <a:ext uri="{FF2B5EF4-FFF2-40B4-BE49-F238E27FC236}">
              <a16:creationId xmlns:a16="http://schemas.microsoft.com/office/drawing/2014/main" id="{BDBFDF98-C920-4627-9D13-A9975222D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D4A25-5138-4E55-830C-D6CF9F03C565}">
  <sheetPr codeName="Sheet32">
    <pageSetUpPr autoPageBreaks="0"/>
  </sheetPr>
  <dimension ref="A1:DK318"/>
  <sheetViews>
    <sheetView tabSelected="1" zoomScale="90" zoomScaleNormal="9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1646.9776379712134</v>
      </c>
      <c r="M5" s="38">
        <f>H85/P5</f>
        <v>2403.1629874926271</v>
      </c>
      <c r="N5" s="38">
        <f>SUM(L5:M5)</f>
        <v>4050.1406254638405</v>
      </c>
      <c r="O5" s="39">
        <f>N5/N7</f>
        <v>0.27860241529711122</v>
      </c>
      <c r="P5" s="40">
        <v>62004</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93438152.000000015</v>
      </c>
      <c r="D6" s="38">
        <f>H36</f>
        <v>226013900</v>
      </c>
      <c r="E6" s="38">
        <v>111056920.07480037</v>
      </c>
      <c r="F6" s="38">
        <v>107630117.42007233</v>
      </c>
      <c r="G6" s="43">
        <v>100765014.50512734</v>
      </c>
      <c r="H6" s="44">
        <f>SUM(E6:G6)</f>
        <v>319452052</v>
      </c>
      <c r="I6" s="7"/>
      <c r="J6" s="7"/>
      <c r="K6" s="37" t="s">
        <v>16</v>
      </c>
      <c r="L6" s="38">
        <v>2174.103915740156</v>
      </c>
      <c r="M6" s="38">
        <f>H86/P6</f>
        <v>6041.4216348483269</v>
      </c>
      <c r="N6" s="38">
        <f t="shared" ref="N6" si="0">SUM(L6:M6)</f>
        <v>8215.5255505884834</v>
      </c>
      <c r="O6" s="39">
        <f>N6/N7</f>
        <v>0.56513229366374162</v>
      </c>
      <c r="P6" s="40">
        <v>50110</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226586800</v>
      </c>
      <c r="E7" s="38">
        <v>0</v>
      </c>
      <c r="F7" s="38">
        <f>D7</f>
        <v>226586800</v>
      </c>
      <c r="G7" s="45">
        <v>0</v>
      </c>
      <c r="H7" s="44">
        <f t="shared" ref="H7:H14" si="1">SUM(E7:G7)</f>
        <v>226586800</v>
      </c>
      <c r="I7" s="7"/>
      <c r="J7" s="7"/>
      <c r="K7" s="46" t="s">
        <v>17</v>
      </c>
      <c r="L7" s="47">
        <v>2915.3476176814161</v>
      </c>
      <c r="M7" s="47">
        <f>(H87+D13)/P7</f>
        <v>11622.001676812784</v>
      </c>
      <c r="N7" s="47">
        <f>SUM(L7:M7)</f>
        <v>14537.349294494201</v>
      </c>
      <c r="O7" s="48">
        <f>N7/N7</f>
        <v>1</v>
      </c>
      <c r="P7" s="49">
        <v>345045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3750965</v>
      </c>
      <c r="D8" s="38">
        <f>H53</f>
        <v>0</v>
      </c>
      <c r="E8" s="38">
        <f>(C8+D8)*0.86</f>
        <v>3225829.9</v>
      </c>
      <c r="F8" s="38">
        <f>(C8+D8)*0.14</f>
        <v>525135.10000000009</v>
      </c>
      <c r="G8" s="45">
        <v>0</v>
      </c>
      <c r="H8" s="44">
        <f t="shared" si="1"/>
        <v>3750965</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6556262</v>
      </c>
      <c r="D9" s="38">
        <f>H64</f>
        <v>70432400</v>
      </c>
      <c r="E9" s="38">
        <f>C65+H65</f>
        <v>73479864</v>
      </c>
      <c r="F9" s="38">
        <f>C66+H66</f>
        <v>3508798</v>
      </c>
      <c r="G9" s="45">
        <v>0</v>
      </c>
      <c r="H9" s="44">
        <f t="shared" si="1"/>
        <v>76988662</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428935539.58787167</v>
      </c>
      <c r="N10" s="57" t="s">
        <v>26</v>
      </c>
      <c r="O10" s="58"/>
      <c r="P10" s="59">
        <f>M11-M10</f>
        <v>233482063.27178109</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662417602.85965276</v>
      </c>
      <c r="N11" s="63" t="s">
        <v>29</v>
      </c>
      <c r="O11" s="64"/>
      <c r="P11" s="65">
        <f>P10/M10</f>
        <v>0.54432902318169885</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968154117.4253906</v>
      </c>
      <c r="D13" s="66">
        <v>3938821824.5746098</v>
      </c>
      <c r="E13" s="66">
        <v>0</v>
      </c>
      <c r="F13" s="66">
        <v>0</v>
      </c>
      <c r="G13" s="67">
        <f>C13+D13</f>
        <v>4906975942</v>
      </c>
      <c r="H13" s="44">
        <f t="shared" si="1"/>
        <v>4906975942</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144578171</v>
      </c>
      <c r="D14" s="70">
        <v>0</v>
      </c>
      <c r="E14" s="70">
        <f>C80</f>
        <v>63073055.419904537</v>
      </c>
      <c r="F14" s="70">
        <f>C81</f>
        <v>73331082.944875464</v>
      </c>
      <c r="G14" s="71">
        <f>C82</f>
        <v>8174032.6352199912</v>
      </c>
      <c r="H14" s="44">
        <f t="shared" si="1"/>
        <v>144578171</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1216477667.4253907</v>
      </c>
      <c r="D15" s="74">
        <f>SUM(D6:D14)</f>
        <v>4461854924.5746098</v>
      </c>
      <c r="E15" s="74">
        <f>SUM(E6:E14)</f>
        <v>250835669.39470491</v>
      </c>
      <c r="F15" s="74">
        <f>SUM(F6:F14)</f>
        <v>411581933.46494782</v>
      </c>
      <c r="G15" s="75">
        <f>SUM(G6:G14)</f>
        <v>5015914989.1403465</v>
      </c>
      <c r="H15" s="76">
        <f>IF(SUM(H6:H14)=C15+D15, SUM(H6:H14), "Sums Do Not Match")</f>
        <v>5678332592</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93438152.000000015</v>
      </c>
      <c r="D22" s="105"/>
      <c r="E22" s="106" t="s">
        <v>42</v>
      </c>
      <c r="F22" s="107"/>
      <c r="G22" s="108">
        <v>200580700</v>
      </c>
      <c r="H22" s="109">
        <v>176152000</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7846153.0000000009</v>
      </c>
      <c r="E23" s="114" t="s">
        <v>44</v>
      </c>
      <c r="F23" s="115"/>
      <c r="G23" s="116">
        <v>12607400</v>
      </c>
      <c r="H23" s="117">
        <v>30385400</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t="s">
        <v>46</v>
      </c>
      <c r="F24" s="122"/>
      <c r="G24" s="116">
        <v>5094200</v>
      </c>
      <c r="H24" s="117">
        <v>19476500</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0</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48</v>
      </c>
      <c r="B26" s="119"/>
      <c r="C26" s="125"/>
      <c r="D26" s="126">
        <v>0</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93438152.000000015</v>
      </c>
      <c r="D36" s="143">
        <f>SUM(D22:D35)</f>
        <v>7846153.0000000009</v>
      </c>
      <c r="E36" s="144" t="s">
        <v>18</v>
      </c>
      <c r="F36" s="145"/>
      <c r="G36" s="146">
        <f>SUM(G22:G35)</f>
        <v>218282300</v>
      </c>
      <c r="H36" s="147">
        <f>SUM(H22:H35)</f>
        <v>226013900</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32483602.198307525</v>
      </c>
      <c r="D37" s="151">
        <v>2727700.7023753766</v>
      </c>
      <c r="E37" s="152" t="s">
        <v>15</v>
      </c>
      <c r="F37" s="150"/>
      <c r="G37" s="153">
        <v>75885441.314503118</v>
      </c>
      <c r="H37" s="154">
        <v>78573317.876492858</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31481279.297822662</v>
      </c>
      <c r="D38" s="151">
        <v>2643534.024586115</v>
      </c>
      <c r="E38" s="152" t="s">
        <v>16</v>
      </c>
      <c r="F38" s="150"/>
      <c r="G38" s="153">
        <v>73543899.413497761</v>
      </c>
      <c r="H38" s="154">
        <v>76148838.122249678</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29473270.503869843</v>
      </c>
      <c r="D39" s="151">
        <v>2474918.2730385107</v>
      </c>
      <c r="E39" s="152" t="s">
        <v>17</v>
      </c>
      <c r="F39" s="150"/>
      <c r="G39" s="153">
        <v>68852959.271999165</v>
      </c>
      <c r="H39" s="154">
        <v>71291744.001257509</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49</v>
      </c>
      <c r="B41" s="158"/>
      <c r="C41" s="159"/>
      <c r="D41" s="160">
        <v>212888058</v>
      </c>
      <c r="E41" s="161" t="s">
        <v>50</v>
      </c>
      <c r="F41" s="162"/>
      <c r="G41" s="108"/>
      <c r="H41" s="163">
        <v>226586800</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212888058</v>
      </c>
      <c r="E46" s="144" t="s">
        <v>18</v>
      </c>
      <c r="F46" s="145"/>
      <c r="G46" s="146">
        <f>SUM(G41:G45)</f>
        <v>0</v>
      </c>
      <c r="H46" s="147">
        <f>SUM($H$41:$H$45)</f>
        <v>226586800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212888058</v>
      </c>
      <c r="E47" s="152" t="s">
        <v>16</v>
      </c>
      <c r="F47" s="150"/>
      <c r="G47" s="153">
        <f>G46</f>
        <v>0</v>
      </c>
      <c r="H47" s="190">
        <f>H46</f>
        <v>226586800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51</v>
      </c>
      <c r="B48" s="192"/>
      <c r="C48" s="192"/>
      <c r="D48" s="193"/>
      <c r="E48" s="156" t="s">
        <v>52</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53</v>
      </c>
      <c r="B49" s="195"/>
      <c r="C49" s="112">
        <v>3750965</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54</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55</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3750965</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3225829.9</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525135.10000000009</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56</v>
      </c>
      <c r="B56" s="97"/>
      <c r="C56" s="97"/>
      <c r="D56" s="155"/>
      <c r="E56" s="156" t="s">
        <v>57</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56</v>
      </c>
      <c r="B57" s="213"/>
      <c r="C57" s="112">
        <v>3047464</v>
      </c>
      <c r="D57" s="196"/>
      <c r="E57" s="197" t="s">
        <v>58</v>
      </c>
      <c r="F57" s="198"/>
      <c r="G57" s="108">
        <v>4434600</v>
      </c>
      <c r="H57" s="109">
        <v>70432400</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59</v>
      </c>
      <c r="B60" s="97"/>
      <c r="C60" s="97"/>
      <c r="D60" s="155"/>
      <c r="E60" s="156" t="s">
        <v>60</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59</v>
      </c>
      <c r="B61" s="213"/>
      <c r="C61" s="217">
        <v>3508798</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6556262</v>
      </c>
      <c r="D64" s="223">
        <f>SUM($D$65:$D$66)</f>
        <v>0</v>
      </c>
      <c r="E64" s="144" t="s">
        <v>18</v>
      </c>
      <c r="F64" s="145"/>
      <c r="G64" s="224">
        <f>SUM(G65:G66)</f>
        <v>4434600</v>
      </c>
      <c r="H64" s="147">
        <f>SUM(H65:H66)</f>
        <v>70432400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3047464</v>
      </c>
      <c r="D65" s="225">
        <f>SUM($D$57:$D$59)</f>
        <v>0</v>
      </c>
      <c r="E65" s="152" t="s">
        <v>15</v>
      </c>
      <c r="F65" s="150"/>
      <c r="G65" s="225">
        <f>SUM(G57:G59)</f>
        <v>4434600</v>
      </c>
      <c r="H65" s="190">
        <f>SUM(H57:H59)</f>
        <v>70432400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3508798</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61</v>
      </c>
      <c r="B67" s="97"/>
      <c r="C67" s="97"/>
      <c r="D67" s="155"/>
      <c r="E67" s="156" t="s">
        <v>62</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63</v>
      </c>
      <c r="B68" s="213"/>
      <c r="C68" s="112">
        <v>38225324</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64</v>
      </c>
      <c r="B69" s="202"/>
      <c r="C69" s="120">
        <v>50185855</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65</v>
      </c>
      <c r="B70" s="202"/>
      <c r="C70" s="120">
        <v>10000000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66</v>
      </c>
      <c r="B71" s="202"/>
      <c r="C71" s="228">
        <v>8601000.0000000019</v>
      </c>
      <c r="D71" s="121"/>
      <c r="E71" s="156" t="s">
        <v>67</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68</v>
      </c>
      <c r="B72" s="202"/>
      <c r="C72" s="112">
        <v>36561400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69</v>
      </c>
      <c r="B73" s="111"/>
      <c r="C73" s="125">
        <v>1004592</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70</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71</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144578171</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63073055.419904537</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73331082.944875464</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72</v>
      </c>
      <c r="B82" s="241"/>
      <c r="C82" s="242">
        <f>C79-SUM(C80:C81)</f>
        <v>8174032.6352199912</v>
      </c>
      <c r="D82" s="242">
        <v>0</v>
      </c>
      <c r="E82" s="244" t="s">
        <v>72</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73</v>
      </c>
      <c r="B83" s="249"/>
      <c r="C83" s="250" t="s">
        <v>37</v>
      </c>
      <c r="D83" s="250" t="s">
        <v>38</v>
      </c>
      <c r="E83" s="251" t="s">
        <v>74</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210676246.86091018</v>
      </c>
      <c r="D84" s="258">
        <f>SUM(D85:D86)</f>
        <v>218259292.72696149</v>
      </c>
      <c r="E84" s="259"/>
      <c r="F84" s="260"/>
      <c r="G84" s="261">
        <f>SUM(G85:G86)</f>
        <v>153863940.72800088</v>
      </c>
      <c r="H84" s="262">
        <f>SUM(H85:H86)</f>
        <v>451741355.99874252</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101829951.51821207</v>
      </c>
      <c r="D85" s="189">
        <f>SUM(D37,D54,D65,D80)</f>
        <v>2727700.7023753766</v>
      </c>
      <c r="E85" s="265" t="s">
        <v>15</v>
      </c>
      <c r="F85" s="266"/>
      <c r="G85" s="153">
        <f>SUM(G37,G54,G65,G80)</f>
        <v>80320041.314503118</v>
      </c>
      <c r="H85" s="267">
        <f>SUM(H37,H54,H65,H80)</f>
        <v>149005717.87649286</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108846295.34269813</v>
      </c>
      <c r="D86" s="151">
        <f>SUM(D38,D47,D55,D66,D81)</f>
        <v>215531592.02458611</v>
      </c>
      <c r="E86" s="152" t="s">
        <v>16</v>
      </c>
      <c r="F86" s="150"/>
      <c r="G86" s="153">
        <f>SUM(G38,G47,G55,G66,G81)</f>
        <v>73543899.413497761</v>
      </c>
      <c r="H86" s="154">
        <f>SUM(H38,H47,H55,H66,H81)</f>
        <v>302735638.12224966</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72</v>
      </c>
      <c r="B87" s="270"/>
      <c r="C87" s="271">
        <f>SUM(C39,C82)</f>
        <v>37647303.139089838</v>
      </c>
      <c r="D87" s="271">
        <f>SUM(D39)</f>
        <v>2474918.2730385107</v>
      </c>
      <c r="E87" s="272" t="s">
        <v>72</v>
      </c>
      <c r="F87" s="270"/>
      <c r="G87" s="271">
        <f>SUM(G39)</f>
        <v>68852959.271999165</v>
      </c>
      <c r="H87" s="273">
        <f>SUM(H39)</f>
        <v>71291744.001257509</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75</v>
      </c>
      <c r="B88" s="275" t="s">
        <v>76</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77</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78</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79</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80</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81</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82</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83</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84</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85</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86</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87</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88</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89</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90</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NQLjgUaUGgw1BuTXOkvQH//CDeO7YOOxmYrSAMslR0O44b09HZThJqjQlvTDMDoeWZHmO62+DyUCeKF2JNCl3w==" saltValue="x3m9SqeJnq79Yu2VFNDk3w=="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B47722C6-A693-4B40-9481-CCFA3F6E9543}"/>
    <hyperlink ref="B101" r:id="rId2" location="Fiscal:1,Page:1" xr:uid="{1BB11D66-8BA0-4148-8FB4-4D6EC0E89F43}"/>
    <hyperlink ref="A2" location="Index!A1" display="Back to Index" xr:uid="{0FF927DF-8EEF-44A1-8F12-72156747A7D0}"/>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ED0BF586-A915-4342-9CB4-13B763B43E3E}"/>
</file>

<file path=customXml/itemProps2.xml><?xml version="1.0" encoding="utf-8"?>
<ds:datastoreItem xmlns:ds="http://schemas.openxmlformats.org/officeDocument/2006/customXml" ds:itemID="{A4C00DA3-A4FB-4DBD-A7EB-E43F2922EEEC}"/>
</file>

<file path=customXml/itemProps3.xml><?xml version="1.0" encoding="utf-8"?>
<ds:datastoreItem xmlns:ds="http://schemas.openxmlformats.org/officeDocument/2006/customXml" ds:itemID="{AABD5A00-624B-4CBB-B01E-C66C2336B2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Mexico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2026-09-28T16:05:50Z</dcterms:created>
  <dcterms:modified xsi:type="dcterms:W3CDTF">2026-09-28T16:05:51Z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