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2865721C-EB07-4F07-9951-6FBD5ACB8B3E}" xr6:coauthVersionLast="47" xr6:coauthVersionMax="47" xr10:uidLastSave="{00000000-0000-0000-0000-000000000000}"/>
  <workbookProtection workbookAlgorithmName="SHA-512" workbookHashValue="yQLxC6RGzhzQ/MPU6+RKWT6HFRz3Ti1ni6l8tM01YpF9ErxX3sgBr2rD002gr8l9Unacg/mbuVDfWb2mTGexww==" workbookSaltValue="h0ofPORAXbFmoqesKksN1w==" workbookSpinCount="100000" lockStructure="1"/>
  <bookViews>
    <workbookView xWindow="28680" yWindow="-120" windowWidth="29040" windowHeight="15720" xr2:uid="{9E85CC00-9F76-47D2-ABA0-2FF7CF88E9F7}"/>
  </bookViews>
  <sheets>
    <sheet name="Nebrask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85" i="1" l="1"/>
  <c r="M5" i="1" s="1"/>
  <c r="H79" i="1"/>
  <c r="E14" i="1"/>
  <c r="G79" i="1"/>
  <c r="D79" i="1"/>
  <c r="D81" i="1" s="1"/>
  <c r="C79" i="1"/>
  <c r="C82" i="1" s="1"/>
  <c r="G14" i="1" s="1"/>
  <c r="F14" i="1"/>
  <c r="H66" i="1"/>
  <c r="G66" i="1"/>
  <c r="D66" i="1"/>
  <c r="C66" i="1"/>
  <c r="H65" i="1"/>
  <c r="H64" i="1" s="1"/>
  <c r="D9" i="1" s="1"/>
  <c r="G65" i="1"/>
  <c r="G64" i="1" s="1"/>
  <c r="D65" i="1"/>
  <c r="D64" i="1" s="1"/>
  <c r="C65" i="1"/>
  <c r="H55" i="1"/>
  <c r="G55" i="1"/>
  <c r="H54" i="1"/>
  <c r="G54" i="1"/>
  <c r="H53" i="1"/>
  <c r="G53" i="1"/>
  <c r="D53" i="1"/>
  <c r="C53" i="1"/>
  <c r="C47" i="1"/>
  <c r="H46" i="1"/>
  <c r="D7" i="1" s="1"/>
  <c r="F7" i="1" s="1"/>
  <c r="H7" i="1" s="1"/>
  <c r="G46" i="1"/>
  <c r="G47" i="1" s="1"/>
  <c r="C46" i="1"/>
  <c r="D46" i="1"/>
  <c r="D47" i="1" s="1"/>
  <c r="H87" i="1"/>
  <c r="M7" i="1" s="1"/>
  <c r="G87" i="1"/>
  <c r="G85" i="1"/>
  <c r="H36" i="1"/>
  <c r="G36" i="1"/>
  <c r="D36" i="1"/>
  <c r="G13" i="1"/>
  <c r="H13" i="1" s="1"/>
  <c r="H12" i="1"/>
  <c r="D12" i="1"/>
  <c r="D11" i="1"/>
  <c r="F11" i="1" s="1"/>
  <c r="H11" i="1" s="1"/>
  <c r="D10" i="1"/>
  <c r="E10" i="1" s="1"/>
  <c r="H10" i="1" s="1"/>
  <c r="F9" i="1"/>
  <c r="D8" i="1"/>
  <c r="D6" i="1"/>
  <c r="D15" i="1" s="1"/>
  <c r="N5" i="1"/>
  <c r="N7" i="1" l="1"/>
  <c r="O7" i="1" s="1"/>
  <c r="H14" i="1"/>
  <c r="G84" i="1"/>
  <c r="C54" i="1"/>
  <c r="C55" i="1"/>
  <c r="C8" i="1"/>
  <c r="D55" i="1"/>
  <c r="D86" i="1" s="1"/>
  <c r="D54" i="1"/>
  <c r="D85" i="1" s="1"/>
  <c r="D84" i="1" s="1"/>
  <c r="C85" i="1"/>
  <c r="E9" i="1"/>
  <c r="H9" i="1" s="1"/>
  <c r="C64" i="1"/>
  <c r="C9" i="1" s="1"/>
  <c r="C86" i="1"/>
  <c r="O5" i="1"/>
  <c r="G86" i="1"/>
  <c r="H47" i="1"/>
  <c r="H86" i="1" s="1"/>
  <c r="C87" i="1"/>
  <c r="D87" i="1"/>
  <c r="C36" i="1"/>
  <c r="C6" i="1" s="1"/>
  <c r="C14" i="1"/>
  <c r="M6" i="1" l="1"/>
  <c r="N6" i="1" s="1"/>
  <c r="O6" i="1" s="1"/>
  <c r="H84" i="1"/>
  <c r="C15" i="1"/>
  <c r="G15" i="1"/>
  <c r="F15" i="1"/>
  <c r="F8" i="1"/>
  <c r="E8" i="1"/>
  <c r="H8" i="1" s="1"/>
  <c r="C84" i="1"/>
  <c r="M11" i="1" l="1"/>
  <c r="M10" i="1"/>
  <c r="H6" i="1"/>
  <c r="H15" i="1" s="1"/>
  <c r="E15" i="1"/>
  <c r="P10" i="1" l="1"/>
  <c r="P11" i="1" s="1"/>
</calcChain>
</file>

<file path=xl/sharedStrings.xml><?xml version="1.0" encoding="utf-8"?>
<sst xmlns="http://schemas.openxmlformats.org/spreadsheetml/2006/main" count="155" uniqueCount="101">
  <si>
    <t>Nebraska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</si>
  <si>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</si>
  <si>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</si>
  <si>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</si>
  <si>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</si>
  <si>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</si>
  <si>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</si>
  <si>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</si>
  <si>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</si>
  <si>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</si>
  <si>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</si>
  <si>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</si>
  <si>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</si>
  <si>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</si>
  <si>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</si>
  <si>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</si>
  <si>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</si>
  <si>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</si>
  <si>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</si>
  <si>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</si>
  <si>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</si>
  <si>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</si>
  <si>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</si>
  <si>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</si>
  <si>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</si>
  <si>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</si>
  <si>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</si>
  <si>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</si>
  <si>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</si>
  <si>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</si>
  <si>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</si>
  <si>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</si>
  <si>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</si>
  <si>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</si>
  <si>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</si>
  <si>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</si>
  <si>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</si>
  <si>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</si>
  <si>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</si>
  <si>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</si>
  <si>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</si>
  <si>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</si>
  <si>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Subsidy</t>
  </si>
  <si>
    <t>CCDF State Match and MOE</t>
  </si>
  <si>
    <t>CCDF QRIS</t>
  </si>
  <si>
    <t>SSBG</t>
  </si>
  <si>
    <t>CCDF Quality Basic</t>
  </si>
  <si>
    <t>TANF Federal - Child Care</t>
  </si>
  <si>
    <t>Early Childhood</t>
  </si>
  <si>
    <t>TANF State MOE - Child Care</t>
  </si>
  <si>
    <t>EC Endowment</t>
  </si>
  <si>
    <t>EC Endowment AID</t>
  </si>
  <si>
    <t>EC Endowment TA</t>
  </si>
  <si>
    <t>EC Incentive Bonus AID</t>
  </si>
  <si>
    <t>EC Nurt Health Behav</t>
  </si>
  <si>
    <t>EC Scholarships AID</t>
  </si>
  <si>
    <t>EC Technical Assistance</t>
  </si>
  <si>
    <t>RESPECT</t>
  </si>
  <si>
    <t>Step Up to Quality</t>
  </si>
  <si>
    <r>
      <t>State Preschool (NIEER)</t>
    </r>
    <r>
      <rPr>
        <vertAlign val="superscript"/>
        <sz val="11"/>
        <color rgb="FF000000"/>
        <rFont val="Aptos Narrow"/>
        <family val="2"/>
        <scheme val="minor"/>
      </rPr>
      <t>5</t>
    </r>
  </si>
  <si>
    <t>Nebraska Early Childhood Education Program (NIEER)</t>
  </si>
  <si>
    <t>Homevisiting</t>
  </si>
  <si>
    <t>Homevisiting/Parent Education</t>
  </si>
  <si>
    <t>MIECHV</t>
  </si>
  <si>
    <t>General Funds for evidence-based early intervention home visitation programs</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</si>
  <si>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</si>
  <si>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</si>
  <si>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</si>
  <si>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</si>
  <si>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</si>
  <si>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</si>
  <si>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</si>
  <si>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</si>
  <si>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</si>
  <si>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</si>
  <si>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</si>
  <si>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</si>
  <si>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</si>
  <si>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</si>
  <si>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</si>
  <si>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</si>
  <si>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</si>
  <si>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</si>
  <si>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</si>
  <si>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</si>
  <si>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</si>
  <si>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Public Records Request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</si>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</sst>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8">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Nebraska!$L$4</c:f>
              <c:strCache>
                <c:ptCount val="1"/>
                <c:pt idx="0">
                  <c:v>Federal Dollars</c:v>
                </c:pt>
              </c:strCache>
            </c:strRef>
          </c:tx>
          <c:spPr>
            <a:solidFill>
              <a:srgbClr val="70CEB4">
                <a:lumMod val="50000"/>
              </a:srgbClr>
            </a:solidFill>
            <a:ln>
              <a:noFill/>
            </a:ln>
            <a:effectLst/>
          </c:spPr>
          <c:invertIfNegative val="0"/>
          <c:cat>
            <c:strRef>
              <c:f>Nebraska!$K$5:$K$7</c:f>
              <c:strCache>
                <c:ptCount val="3"/>
                <c:pt idx="0">
                  <c:v>0 to 3</c:v>
                </c:pt>
                <c:pt idx="1">
                  <c:v>3 to 5.5</c:v>
                </c:pt>
                <c:pt idx="2">
                  <c:v>K - 12</c:v>
                </c:pt>
              </c:strCache>
            </c:strRef>
          </c:cat>
          <c:val>
            <c:numRef>
              <c:f>Nebraska!$L$5:$L$7</c:f>
              <c:numCache>
                <c:formatCode>_("$"* #,##0_);_("$"* \(#,##0\);_("$"* "-"??_);_(@_)</c:formatCode>
                <c:ptCount val="3"/>
                <c:pt idx="0">
                  <c:v>1350.8478178132798</c:v>
                </c:pt>
                <c:pt idx="1">
                  <c:v>1293.9023361093398</c:v>
                </c:pt>
                <c:pt idx="2">
                  <c:v>1607.3338486769803</c:v>
                </c:pt>
              </c:numCache>
            </c:numRef>
          </c:val>
          <c:extLst>
            <c:ext xmlns:c16="http://schemas.microsoft.com/office/drawing/2014/chart" uri="{C3380CC4-5D6E-409C-BE32-E72D297353CC}">
              <c16:uniqueId val="{00000000-2D1F-43AA-A0EB-834B91B48E43}"/>
            </c:ext>
          </c:extLst>
        </c:ser>
        <c:ser>
          <c:idx val="1"/>
          <c:order val="1"/>
          <c:tx>
            <c:strRef>
              <c:f>Nebraska!$M$4</c:f>
              <c:strCache>
                <c:ptCount val="1"/>
                <c:pt idx="0">
                  <c:v>State and Local Dollars</c:v>
                </c:pt>
              </c:strCache>
            </c:strRef>
          </c:tx>
          <c:spPr>
            <a:solidFill>
              <a:srgbClr val="42B4E5">
                <a:lumMod val="40000"/>
                <a:lumOff val="60000"/>
              </a:srgbClr>
            </a:solidFill>
            <a:ln>
              <a:noFill/>
            </a:ln>
            <a:effectLst/>
          </c:spPr>
          <c:invertIfNegative val="0"/>
          <c:cat>
            <c:strRef>
              <c:f>Nebraska!$K$5:$K$7</c:f>
              <c:strCache>
                <c:ptCount val="3"/>
                <c:pt idx="0">
                  <c:v>0 to 3</c:v>
                </c:pt>
                <c:pt idx="1">
                  <c:v>3 to 5.5</c:v>
                </c:pt>
                <c:pt idx="2">
                  <c:v>K - 12</c:v>
                </c:pt>
              </c:strCache>
            </c:strRef>
          </c:cat>
          <c:val>
            <c:numRef>
              <c:f>Nebraska!$M$5:$M$7</c:f>
              <c:numCache>
                <c:formatCode>_("$"* #,##0_);_("$"* \(#,##0\);_("$"* "-"??_);_(@_)</c:formatCode>
                <c:ptCount val="3"/>
                <c:pt idx="0">
                  <c:v>345.25951242412179</c:v>
                </c:pt>
                <c:pt idx="1">
                  <c:v>745.63114479404953</c:v>
                </c:pt>
                <c:pt idx="2">
                  <c:v>13090.215278024576</c:v>
                </c:pt>
              </c:numCache>
            </c:numRef>
          </c:val>
          <c:extLst>
            <c:ext xmlns:c16="http://schemas.microsoft.com/office/drawing/2014/chart" uri="{C3380CC4-5D6E-409C-BE32-E72D297353CC}">
              <c16:uniqueId val="{00000001-2D1F-43AA-A0EB-834B91B48E43}"/>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Nebraska!$N$5:$N$7</c:f>
              <c:numCache>
                <c:formatCode>_("$"* #,##0_);_("$"* \(#,##0\);_("$"* "-"??_);_(@_)</c:formatCode>
                <c:ptCount val="3"/>
                <c:pt idx="0">
                  <c:v>1696.1073302374016</c:v>
                </c:pt>
                <c:pt idx="1">
                  <c:v>2039.5334809033893</c:v>
                </c:pt>
                <c:pt idx="2">
                  <c:v>14697.549126701557</c:v>
                </c:pt>
              </c:numCache>
            </c:numRef>
          </c:val>
          <c:smooth val="0"/>
          <c:extLst>
            <c:ext xmlns:c16="http://schemas.microsoft.com/office/drawing/2014/chart" uri="{C3380CC4-5D6E-409C-BE32-E72D297353CC}">
              <c16:uniqueId val="{00000002-2D1F-43AA-A0EB-834B91B48E43}"/>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67A28347-B703-4214-B3AF-D809A00BC7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B12C2-E975-4E55-B7A1-593734BE6E42}">
  <sheetPr codeName="Sheet28">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1350.8478178132798</v>
      </c>
      <c r="M5" s="38">
        <f>H85/P5</f>
        <v>345.25951242412179</v>
      </c>
      <c r="N5" s="38">
        <f>SUM(L5:M5)</f>
        <v>1696.1073302374016</v>
      </c>
      <c r="O5" s="39">
        <f>N5/N7</f>
        <v>0.11540069134084563</v>
      </c>
      <c r="P5" s="40">
        <v>66647</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72813720</v>
      </c>
      <c r="D6" s="38">
        <f>H36</f>
        <v>58314894.219999999</v>
      </c>
      <c r="E6" s="38">
        <v>47088969.202619113</v>
      </c>
      <c r="F6" s="38">
        <v>41373232.222465731</v>
      </c>
      <c r="G6" s="43">
        <v>42666412.794915147</v>
      </c>
      <c r="H6" s="44">
        <f>SUM(E6:G6)</f>
        <v>131128614.22</v>
      </c>
      <c r="I6" s="7"/>
      <c r="J6" s="7"/>
      <c r="K6" s="37" t="s">
        <v>16</v>
      </c>
      <c r="L6" s="38">
        <v>1293.9023361093398</v>
      </c>
      <c r="M6" s="38">
        <f>H86/P6</f>
        <v>745.63114479404953</v>
      </c>
      <c r="N6" s="38">
        <f t="shared" ref="N6" si="0">SUM(L6:M6)</f>
        <v>2039.5334809033893</v>
      </c>
      <c r="O6" s="39">
        <f>N6/N7</f>
        <v>0.13876691027336638</v>
      </c>
      <c r="P6" s="40">
        <v>65028.5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29435102</v>
      </c>
      <c r="E7" s="38">
        <v>0</v>
      </c>
      <c r="F7" s="38">
        <f>D7</f>
        <v>29435102</v>
      </c>
      <c r="G7" s="45">
        <v>0</v>
      </c>
      <c r="H7" s="44">
        <f t="shared" ref="H7:H14" si="1">SUM(E7:G7)</f>
        <v>29435102</v>
      </c>
      <c r="I7" s="7"/>
      <c r="J7" s="7"/>
      <c r="K7" s="46" t="s">
        <v>17</v>
      </c>
      <c r="L7" s="47">
        <v>1607.3338486769803</v>
      </c>
      <c r="M7" s="47">
        <f>(H87+D13)/P7</f>
        <v>13090.215278024576</v>
      </c>
      <c r="N7" s="47">
        <f>SUM(L7:M7)</f>
        <v>14697.549126701557</v>
      </c>
      <c r="O7" s="48">
        <f>N7/N7</f>
        <v>1</v>
      </c>
      <c r="P7" s="49">
        <v>363119</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5311424.5599999996</v>
      </c>
      <c r="D8" s="38">
        <f>H53</f>
        <v>2000000</v>
      </c>
      <c r="E8" s="38">
        <f>(C8+D8)*0.86</f>
        <v>6287825.1215999993</v>
      </c>
      <c r="F8" s="38">
        <f>(C8+D8)*0.14</f>
        <v>1023599.4384</v>
      </c>
      <c r="G8" s="45">
        <v>0</v>
      </c>
      <c r="H8" s="44">
        <f t="shared" si="1"/>
        <v>7311424.5599999996</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5834207</v>
      </c>
      <c r="D9" s="38">
        <f>H64</f>
        <v>0</v>
      </c>
      <c r="E9" s="38">
        <f>C65+H65</f>
        <v>3334621</v>
      </c>
      <c r="F9" s="38">
        <f>C66+H66</f>
        <v>2499586</v>
      </c>
      <c r="G9" s="45">
        <v>0</v>
      </c>
      <c r="H9" s="44">
        <f t="shared" si="1"/>
        <v>5834207</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219232357.42520797</v>
      </c>
      <c r="N10" s="57" t="s">
        <v>26</v>
      </c>
      <c r="O10" s="58"/>
      <c r="P10" s="59">
        <f>M11-M10</f>
        <v>26593616.051287711</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32020.880000000001</v>
      </c>
      <c r="E11" s="38">
        <v>0</v>
      </c>
      <c r="F11" s="38">
        <f>SUM(C11:D11)</f>
        <v>32020.880000000001</v>
      </c>
      <c r="G11" s="45">
        <v>0</v>
      </c>
      <c r="H11" s="44">
        <f t="shared" si="1"/>
        <v>32020.880000000001</v>
      </c>
      <c r="I11" s="7"/>
      <c r="J11" s="7"/>
      <c r="K11" s="60" t="s">
        <v>28</v>
      </c>
      <c r="L11" s="61"/>
      <c r="M11" s="62">
        <f>C84+H84</f>
        <v>245825973.47649568</v>
      </c>
      <c r="N11" s="63" t="s">
        <v>29</v>
      </c>
      <c r="O11" s="64"/>
      <c r="P11" s="65">
        <f>P10/M10</f>
        <v>0.12130333479792203</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690172.88</v>
      </c>
      <c r="E12" s="38">
        <v>349328.09773541777</v>
      </c>
      <c r="F12" s="38">
        <v>340844.78226458223</v>
      </c>
      <c r="G12" s="45">
        <v>0</v>
      </c>
      <c r="H12" s="44">
        <f t="shared" si="1"/>
        <v>690172.88</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546299420.81522429</v>
      </c>
      <c r="D13" s="66">
        <v>4734331477.1847763</v>
      </c>
      <c r="E13" s="66">
        <v>0</v>
      </c>
      <c r="F13" s="66">
        <v>0</v>
      </c>
      <c r="G13" s="67">
        <f>C13+D13</f>
        <v>5280630898.000001</v>
      </c>
      <c r="H13" s="44">
        <f t="shared" si="1"/>
        <v>5280630898.000001</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127539170</v>
      </c>
      <c r="D14" s="70">
        <v>0</v>
      </c>
      <c r="E14" s="70">
        <f>C80</f>
        <v>56363567.24699863</v>
      </c>
      <c r="F14" s="70">
        <f>C81</f>
        <v>57697277.484412223</v>
      </c>
      <c r="G14" s="71">
        <f>C82</f>
        <v>13478325.268589139</v>
      </c>
      <c r="H14" s="44">
        <f t="shared" si="1"/>
        <v>127539170</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757797942.37522435</v>
      </c>
      <c r="D15" s="74">
        <f>SUM(D6:D14)</f>
        <v>4824803667.1647758</v>
      </c>
      <c r="E15" s="74">
        <f>SUM(E6:E14)</f>
        <v>113424310.66895317</v>
      </c>
      <c r="F15" s="74">
        <f>SUM(F6:F14)</f>
        <v>132401662.80754252</v>
      </c>
      <c r="G15" s="75">
        <f>SUM(G6:G14)</f>
        <v>5336775636.0635052</v>
      </c>
      <c r="H15" s="76">
        <f>IF(SUM(H6:H14)=C15+D15, SUM(H6:H14), "Sums Do Not Match")</f>
        <v>5582601609.5400009</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72642657</v>
      </c>
      <c r="D22" s="105"/>
      <c r="E22" s="106" t="s">
        <v>42</v>
      </c>
      <c r="F22" s="107"/>
      <c r="G22" s="108">
        <v>121845642.58</v>
      </c>
      <c r="H22" s="109">
        <v>43991519.43</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16430992</v>
      </c>
      <c r="E23" s="114" t="s">
        <v>44</v>
      </c>
      <c r="F23" s="115"/>
      <c r="G23" s="116">
        <v>4259423.3499999996</v>
      </c>
      <c r="H23" s="117"/>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171063</v>
      </c>
      <c r="D24" s="121"/>
      <c r="E24" s="114" t="s">
        <v>46</v>
      </c>
      <c r="F24" s="122"/>
      <c r="G24" s="116">
        <v>512409.91</v>
      </c>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0</v>
      </c>
      <c r="D25" s="121"/>
      <c r="E25" s="123" t="s">
        <v>48</v>
      </c>
      <c r="F25" s="124"/>
      <c r="G25" s="116"/>
      <c r="H25" s="117">
        <v>3387836.69</v>
      </c>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6498998</v>
      </c>
      <c r="E26" s="127" t="s">
        <v>50</v>
      </c>
      <c r="F26" s="127"/>
      <c r="G26" s="116"/>
      <c r="H26" s="117">
        <v>345486.15</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t="s">
        <v>51</v>
      </c>
      <c r="F27" s="127"/>
      <c r="G27" s="116"/>
      <c r="H27" s="117">
        <v>9146549</v>
      </c>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t="s">
        <v>52</v>
      </c>
      <c r="F28" s="130"/>
      <c r="G28" s="116"/>
      <c r="H28" s="117">
        <v>375000</v>
      </c>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t="s">
        <v>53</v>
      </c>
      <c r="F29" s="130"/>
      <c r="G29" s="131"/>
      <c r="H29" s="132">
        <v>83700</v>
      </c>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t="s">
        <v>54</v>
      </c>
      <c r="F30" s="130"/>
      <c r="G30" s="131"/>
      <c r="H30" s="132">
        <v>419886.38</v>
      </c>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t="s">
        <v>55</v>
      </c>
      <c r="F31" s="130"/>
      <c r="G31" s="131"/>
      <c r="H31" s="132">
        <v>103043.65</v>
      </c>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t="s">
        <v>56</v>
      </c>
      <c r="F32" s="130"/>
      <c r="G32" s="131"/>
      <c r="H32" s="132">
        <v>69619.28</v>
      </c>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t="s">
        <v>57</v>
      </c>
      <c r="F33" s="130"/>
      <c r="G33" s="131"/>
      <c r="H33" s="132">
        <v>90854.54</v>
      </c>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t="s">
        <v>58</v>
      </c>
      <c r="F34" s="127"/>
      <c r="G34" s="131"/>
      <c r="H34" s="132">
        <v>301399.09999999998</v>
      </c>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72813720</v>
      </c>
      <c r="D36" s="143">
        <f>SUM(D22:D35)</f>
        <v>22929990</v>
      </c>
      <c r="E36" s="144" t="s">
        <v>18</v>
      </c>
      <c r="F36" s="145"/>
      <c r="G36" s="146">
        <f>SUM(G22:G35)</f>
        <v>126617475.83999999</v>
      </c>
      <c r="H36" s="147">
        <f>SUM(H22:H35)</f>
        <v>58314894.219999999</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26147786.575824086</v>
      </c>
      <c r="D37" s="151">
        <v>8234278.9889842262</v>
      </c>
      <c r="E37" s="152" t="s">
        <v>15</v>
      </c>
      <c r="F37" s="150"/>
      <c r="G37" s="153">
        <v>45468995.884757467</v>
      </c>
      <c r="H37" s="154">
        <v>20941182.626795027</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22973924.98549046</v>
      </c>
      <c r="D38" s="151">
        <v>7234788.5834983625</v>
      </c>
      <c r="E38" s="152" t="s">
        <v>16</v>
      </c>
      <c r="F38" s="150"/>
      <c r="G38" s="153">
        <v>39949893.945815571</v>
      </c>
      <c r="H38" s="154">
        <v>18399307.236975271</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23692008.438685451</v>
      </c>
      <c r="D39" s="151">
        <v>7460922.4275174104</v>
      </c>
      <c r="E39" s="152" t="s">
        <v>17</v>
      </c>
      <c r="F39" s="150"/>
      <c r="G39" s="153">
        <v>41198586.009426944</v>
      </c>
      <c r="H39" s="154">
        <v>18974404.356229696</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59</v>
      </c>
      <c r="B41" s="158"/>
      <c r="C41" s="159"/>
      <c r="D41" s="160">
        <v>29435102</v>
      </c>
      <c r="E41" s="161" t="s">
        <v>60</v>
      </c>
      <c r="F41" s="162"/>
      <c r="G41" s="108"/>
      <c r="H41" s="163">
        <v>29435102</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29435102</v>
      </c>
      <c r="E46" s="144" t="s">
        <v>18</v>
      </c>
      <c r="F46" s="145"/>
      <c r="G46" s="146">
        <f>SUM(G41:G45)</f>
        <v>0</v>
      </c>
      <c r="H46" s="147">
        <f>SUM($H$41:$H$45)</f>
        <v>29435102</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29435102</v>
      </c>
      <c r="E47" s="152" t="s">
        <v>16</v>
      </c>
      <c r="F47" s="150"/>
      <c r="G47" s="153">
        <f>G46</f>
        <v>0</v>
      </c>
      <c r="H47" s="190">
        <f>H46</f>
        <v>29435102</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61</v>
      </c>
      <c r="B48" s="192"/>
      <c r="C48" s="192"/>
      <c r="D48" s="193"/>
      <c r="E48" s="156" t="s">
        <v>62</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63</v>
      </c>
      <c r="B49" s="195"/>
      <c r="C49" s="112">
        <v>1669091</v>
      </c>
      <c r="D49" s="196"/>
      <c r="E49" s="197" t="s">
        <v>64</v>
      </c>
      <c r="F49" s="198"/>
      <c r="G49" s="199"/>
      <c r="H49" s="109">
        <v>2000000</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65</v>
      </c>
      <c r="B50" s="201"/>
      <c r="C50" s="120">
        <v>3642333.5599999996</v>
      </c>
      <c r="D50" s="121"/>
      <c r="E50" s="202"/>
      <c r="F50" s="203"/>
      <c r="G50" s="116"/>
      <c r="H50" s="204"/>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66</v>
      </c>
      <c r="B51" s="201"/>
      <c r="C51" s="120"/>
      <c r="D51" s="205">
        <v>0</v>
      </c>
      <c r="E51" s="202"/>
      <c r="F51" s="203"/>
      <c r="G51" s="116"/>
      <c r="H51" s="204"/>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5311424.5599999996</v>
      </c>
      <c r="D53" s="143">
        <f>SUM($D$49:$D$52)</f>
        <v>0</v>
      </c>
      <c r="E53" s="144" t="s">
        <v>18</v>
      </c>
      <c r="F53" s="145"/>
      <c r="G53" s="146">
        <f>SUM($G$49:$G$52)</f>
        <v>0</v>
      </c>
      <c r="H53" s="147">
        <f>SUM($H$49:$H$52)</f>
        <v>2000000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4567825.1215999993</v>
      </c>
      <c r="D54" s="189">
        <f>D$53*0.86</f>
        <v>0</v>
      </c>
      <c r="E54" s="152" t="s">
        <v>15</v>
      </c>
      <c r="F54" s="150"/>
      <c r="G54" s="153">
        <f>G$53*0.86</f>
        <v>0</v>
      </c>
      <c r="H54" s="190">
        <f>H$53*0.86</f>
        <v>1720000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743599.43839999998</v>
      </c>
      <c r="D55" s="189">
        <f>D$53*0.14</f>
        <v>0</v>
      </c>
      <c r="E55" s="152" t="s">
        <v>16</v>
      </c>
      <c r="F55" s="150"/>
      <c r="G55" s="153">
        <f>G$53*0.14</f>
        <v>0</v>
      </c>
      <c r="H55" s="190">
        <f>H$53*0.14</f>
        <v>280000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67</v>
      </c>
      <c r="B56" s="97"/>
      <c r="C56" s="97"/>
      <c r="D56" s="155"/>
      <c r="E56" s="156" t="s">
        <v>68</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67</v>
      </c>
      <c r="B57" s="212"/>
      <c r="C57" s="112">
        <v>3334621</v>
      </c>
      <c r="D57" s="196"/>
      <c r="E57" s="197"/>
      <c r="F57" s="198"/>
      <c r="G57" s="108"/>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c r="F58" s="203"/>
      <c r="G58" s="116"/>
      <c r="H58" s="204"/>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c r="F59" s="183"/>
      <c r="G59" s="138"/>
      <c r="H59" s="210"/>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69</v>
      </c>
      <c r="B60" s="97"/>
      <c r="C60" s="97"/>
      <c r="D60" s="155"/>
      <c r="E60" s="156" t="s">
        <v>70</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69</v>
      </c>
      <c r="B61" s="212"/>
      <c r="C61" s="216">
        <v>2499586</v>
      </c>
      <c r="D61" s="196"/>
      <c r="E61" s="217"/>
      <c r="F61" s="218"/>
      <c r="G61" s="108"/>
      <c r="H61" s="219"/>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04"/>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20"/>
      <c r="F63" s="221"/>
      <c r="G63" s="138"/>
      <c r="H63" s="210"/>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5834207</v>
      </c>
      <c r="D64" s="223">
        <f>SUM($D$65:$D$66)</f>
        <v>0</v>
      </c>
      <c r="E64" s="144" t="s">
        <v>18</v>
      </c>
      <c r="F64" s="145"/>
      <c r="G64" s="224">
        <f>SUM(G65:G66)</f>
        <v>0</v>
      </c>
      <c r="H64" s="147">
        <f>SUM(H65:H66)</f>
        <v>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3334621</v>
      </c>
      <c r="D65" s="225">
        <f>SUM($D$57:$D$59)</f>
        <v>0</v>
      </c>
      <c r="E65" s="152" t="s">
        <v>15</v>
      </c>
      <c r="F65" s="150"/>
      <c r="G65" s="225">
        <f>SUM(G57:G59)</f>
        <v>0</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2499586</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71</v>
      </c>
      <c r="B67" s="97"/>
      <c r="C67" s="97"/>
      <c r="D67" s="155"/>
      <c r="E67" s="156" t="s">
        <v>72</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73</v>
      </c>
      <c r="B68" s="212"/>
      <c r="C68" s="112">
        <v>33897010</v>
      </c>
      <c r="D68" s="196"/>
      <c r="E68" s="197"/>
      <c r="F68" s="226"/>
      <c r="G68" s="227"/>
      <c r="H68" s="219"/>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74</v>
      </c>
      <c r="B69" s="201"/>
      <c r="C69" s="120">
        <v>37943442</v>
      </c>
      <c r="D69" s="121"/>
      <c r="E69" s="202"/>
      <c r="F69" s="203"/>
      <c r="G69" s="116"/>
      <c r="H69" s="204"/>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75</v>
      </c>
      <c r="B70" s="201"/>
      <c r="C70" s="120">
        <v>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76</v>
      </c>
      <c r="B71" s="201"/>
      <c r="C71" s="228">
        <v>29496000</v>
      </c>
      <c r="D71" s="121"/>
      <c r="E71" s="156" t="s">
        <v>77</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78</v>
      </c>
      <c r="B72" s="201"/>
      <c r="C72" s="112">
        <v>25850300</v>
      </c>
      <c r="D72" s="121"/>
      <c r="E72" s="197" t="s">
        <v>74</v>
      </c>
      <c r="F72" s="198"/>
      <c r="G72" s="108">
        <v>126609.83</v>
      </c>
      <c r="H72" s="109">
        <v>32020.880000000001</v>
      </c>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79</v>
      </c>
      <c r="B73" s="111"/>
      <c r="C73" s="125">
        <v>352418</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80</v>
      </c>
      <c r="B74" s="201"/>
      <c r="C74" s="125"/>
      <c r="D74" s="229">
        <v>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81</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t="s">
        <v>75</v>
      </c>
      <c r="F76" s="226"/>
      <c r="G76" s="227">
        <v>1294706.33</v>
      </c>
      <c r="H76" s="234">
        <v>690172.88</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127539170</v>
      </c>
      <c r="D79" s="238">
        <f>SUM(D68:D78)</f>
        <v>0</v>
      </c>
      <c r="E79" s="144" t="s">
        <v>18</v>
      </c>
      <c r="F79" s="145"/>
      <c r="G79" s="146">
        <f>SUM(G80:G81)</f>
        <v>1421316.1600000001</v>
      </c>
      <c r="H79" s="147">
        <f>SUM(H80:H81)</f>
        <v>722193.76</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56363567.24699863</v>
      </c>
      <c r="D80" s="225">
        <v>0</v>
      </c>
      <c r="E80" s="152" t="s">
        <v>15</v>
      </c>
      <c r="F80" s="150"/>
      <c r="G80" s="153">
        <v>655310.15849956905</v>
      </c>
      <c r="H80" s="154">
        <v>349328.09773541777</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57697277.484412223</v>
      </c>
      <c r="D81" s="242">
        <f>D79</f>
        <v>0</v>
      </c>
      <c r="E81" s="152" t="s">
        <v>16</v>
      </c>
      <c r="F81" s="150"/>
      <c r="G81" s="153">
        <v>766006.00150043098</v>
      </c>
      <c r="H81" s="243">
        <v>372865.66226458224</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82</v>
      </c>
      <c r="B82" s="241"/>
      <c r="C82" s="242">
        <f>C79-SUM(C80:C81)</f>
        <v>13478325.268589139</v>
      </c>
      <c r="D82" s="242">
        <v>0</v>
      </c>
      <c r="E82" s="244" t="s">
        <v>82</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83</v>
      </c>
      <c r="B83" s="249"/>
      <c r="C83" s="250" t="s">
        <v>37</v>
      </c>
      <c r="D83" s="250" t="s">
        <v>38</v>
      </c>
      <c r="E83" s="251" t="s">
        <v>84</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174328187.85272539</v>
      </c>
      <c r="D84" s="258">
        <f>SUM(D85:D86)</f>
        <v>44904169.572482586</v>
      </c>
      <c r="E84" s="259"/>
      <c r="F84" s="260"/>
      <c r="G84" s="261">
        <f>SUM(G85:G86)</f>
        <v>86840205.990573034</v>
      </c>
      <c r="H84" s="262">
        <f>SUM(H85:H86)</f>
        <v>71497785.623770297</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90413799.944422722</v>
      </c>
      <c r="D85" s="189">
        <f>SUM(D37,D54,D65,D80)</f>
        <v>8234278.9889842262</v>
      </c>
      <c r="E85" s="265" t="s">
        <v>15</v>
      </c>
      <c r="F85" s="266"/>
      <c r="G85" s="153">
        <f>SUM(G37,G54,G65,G80)</f>
        <v>46124306.043257035</v>
      </c>
      <c r="H85" s="267">
        <f>SUM(H37,H54,H65,H80)</f>
        <v>23010510.724530444</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83914387.90830268</v>
      </c>
      <c r="D86" s="151">
        <f>SUM(D38,D47,D55,D66,D81)</f>
        <v>36669890.583498359</v>
      </c>
      <c r="E86" s="152" t="s">
        <v>16</v>
      </c>
      <c r="F86" s="150"/>
      <c r="G86" s="153">
        <f>SUM(G38,G47,G55,G66,G81)</f>
        <v>40715899.947315998</v>
      </c>
      <c r="H86" s="154">
        <f>SUM(H38,H47,H55,H66,H81)</f>
        <v>48487274.899239853</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82</v>
      </c>
      <c r="B87" s="270"/>
      <c r="C87" s="271">
        <f>SUM(C39,C82)</f>
        <v>37170333.707274586</v>
      </c>
      <c r="D87" s="271">
        <f>SUM(D39)</f>
        <v>7460922.4275174104</v>
      </c>
      <c r="E87" s="272" t="s">
        <v>82</v>
      </c>
      <c r="F87" s="270"/>
      <c r="G87" s="271">
        <f>SUM(G39)</f>
        <v>41198586.009426944</v>
      </c>
      <c r="H87" s="273">
        <f>SUM(H39)</f>
        <v>18974404.356229696</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85</v>
      </c>
      <c r="B88" t="s">
        <v>86</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5" t="s">
        <v>87</v>
      </c>
      <c r="B91" s="276"/>
      <c r="C91" s="276"/>
      <c r="D91" s="276"/>
      <c r="E91" s="276"/>
      <c r="F91" s="276"/>
      <c r="G91" s="276"/>
      <c r="H91" s="276"/>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7">
        <v>1</v>
      </c>
      <c r="B92" s="4" t="s">
        <v>88</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7"/>
      <c r="B93" s="4" t="s">
        <v>89</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7"/>
      <c r="B94" s="4" t="s">
        <v>90</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7"/>
      <c r="B95" s="278" t="s">
        <v>91</v>
      </c>
      <c r="C95" s="278"/>
      <c r="D95" s="278"/>
      <c r="E95" s="278"/>
      <c r="F95" s="278"/>
      <c r="G95" s="278"/>
      <c r="H95" s="278"/>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7"/>
      <c r="B96" s="279"/>
      <c r="C96" s="279"/>
      <c r="D96" s="279"/>
      <c r="E96" s="279"/>
      <c r="F96" s="279"/>
      <c r="G96" s="279"/>
      <c r="H96" s="279"/>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7">
        <v>2</v>
      </c>
      <c r="B97" s="4" t="s">
        <v>92</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93</v>
      </c>
      <c r="C98" s="278"/>
      <c r="D98" s="278"/>
      <c r="E98" s="278"/>
      <c r="F98" s="278"/>
      <c r="G98" s="278"/>
      <c r="H98" s="278"/>
      <c r="I98" s="4"/>
      <c r="J98" s="4"/>
      <c r="K98" s="280"/>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8"/>
      <c r="C99" s="278"/>
      <c r="D99" s="278"/>
      <c r="E99" s="278"/>
      <c r="F99" s="278"/>
      <c r="G99" s="278"/>
      <c r="H99" s="278"/>
      <c r="I99" s="4"/>
      <c r="J99" s="4"/>
      <c r="K99" s="280"/>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7">
        <v>3</v>
      </c>
      <c r="B100" s="281" t="s">
        <v>94</v>
      </c>
      <c r="C100" s="281"/>
      <c r="D100" s="281"/>
      <c r="E100" s="281"/>
      <c r="F100" s="281"/>
      <c r="G100" s="281"/>
      <c r="H100" s="281"/>
      <c r="I100" s="4"/>
      <c r="J100" s="4"/>
      <c r="K100" s="282"/>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3" t="s">
        <v>95</v>
      </c>
      <c r="C101" s="283"/>
      <c r="D101" s="283"/>
      <c r="E101" s="283"/>
      <c r="F101" s="283"/>
      <c r="G101" s="283"/>
      <c r="H101" s="283"/>
      <c r="I101" s="4"/>
      <c r="J101" s="4"/>
      <c r="K101" s="280"/>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4"/>
      <c r="C102" s="284"/>
      <c r="D102" s="284"/>
      <c r="E102" s="284"/>
      <c r="F102" s="284"/>
      <c r="G102" s="284"/>
      <c r="H102" s="284"/>
      <c r="I102" s="4"/>
      <c r="J102" s="4"/>
      <c r="K102" s="280"/>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7">
        <v>4</v>
      </c>
      <c r="B103" s="7" t="s">
        <v>96</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5"/>
      <c r="B104" s="4" t="s">
        <v>97</v>
      </c>
      <c r="C104" s="284"/>
      <c r="D104" s="284"/>
      <c r="E104" s="284"/>
      <c r="F104" s="284"/>
      <c r="G104" s="284"/>
      <c r="H104" s="284"/>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5"/>
      <c r="B105" s="284"/>
      <c r="C105" s="284"/>
      <c r="D105" s="284"/>
      <c r="E105" s="284"/>
      <c r="F105" s="284"/>
      <c r="G105" s="284"/>
      <c r="H105" s="284"/>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7">
        <v>5</v>
      </c>
      <c r="B106" s="231" t="s">
        <v>98</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5"/>
      <c r="B107" s="286" t="s">
        <v>99</v>
      </c>
      <c r="C107" s="279"/>
      <c r="D107" s="279"/>
      <c r="E107" s="279"/>
      <c r="F107" s="279"/>
      <c r="G107" s="279"/>
      <c r="H107" s="279"/>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5"/>
      <c r="B108" s="284"/>
      <c r="C108" s="284"/>
      <c r="D108" s="284"/>
      <c r="E108" s="284"/>
      <c r="F108" s="284"/>
      <c r="G108" s="284"/>
      <c r="H108" s="284"/>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7">
        <v>6</v>
      </c>
      <c r="B109" s="287" t="s">
        <v>100</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x0yJUIte3NLd9jS62ygjR7LdYfoOO7Ej0BpG2YD90iQUcp9VUSKKy9AYpqz/VCc/zBDKtJrdmwdpl6AuxOhfuw==" saltValue="BBYjmUf3i5y9Oq7IBnebe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BEDBB4AD-F5FD-40E6-9F70-D382808C4F27}"/>
    <hyperlink ref="B101" r:id="rId2" location="Fiscal:1,Page:1" xr:uid="{691FAAE6-AC11-4568-94A1-E87AC3A2240E}"/>
    <hyperlink ref="A2" location="Index!A1" display="Back to Index" xr:uid="{35C371E3-6F8E-4376-8986-9950A50B8497}"/>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53CF8F45-C8E6-42AB-93D0-AF7B7B016849}"/>
</file>

<file path=customXml/itemProps2.xml><?xml version="1.0" encoding="utf-8"?>
<ds:datastoreItem xmlns:ds="http://schemas.openxmlformats.org/officeDocument/2006/customXml" ds:itemID="{4ED9D7CB-C37E-4660-9B5D-6FBD18A37F74}"/>
</file>

<file path=customXml/itemProps3.xml><?xml version="1.0" encoding="utf-8"?>
<ds:datastoreItem xmlns:ds="http://schemas.openxmlformats.org/officeDocument/2006/customXml" ds:itemID="{2829B13B-E6DC-4C1C-B6B9-CA5D489812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Nebraska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2026-09-28T16:05:40Z</dcterms:created>
  <dcterms:modified xsi:type="dcterms:W3CDTF">2026-09-28T16:05:41Z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