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8192E07F-9779-4343-9EC0-2564A527532A}" xr6:coauthVersionLast="47" xr6:coauthVersionMax="47" xr10:uidLastSave="{00000000-0000-0000-0000-000000000000}"/>
  <workbookProtection workbookAlgorithmName="SHA-512" workbookHashValue="lurhK0Bxyb2LerRsaOB1F16E4TFJ+sB++3UbesBkj5g6Tlmw3Nt1wWzBC8p1Qs2J47WxPRt4/qtgQ/UjmkWBCg==" workbookSaltValue="FSe36BExgOh7ORQyv0qTLQ==" workbookSpinCount="100000" lockStructure="1"/>
  <bookViews>
    <workbookView xWindow="28680" yWindow="-120" windowWidth="29040" windowHeight="15720" xr2:uid="{E3752900-7158-408C-B5AC-154D3C609E6C}"/>
  </bookViews>
  <sheets>
    <sheet name="Missour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79" i="1" l="1"/>
  <c r="G79" i="1"/>
  <c r="D79" i="1"/>
  <c r="D81" i="1" s="1"/>
  <c r="F14" i="1"/>
  <c r="C79" i="1"/>
  <c r="H66" i="1"/>
  <c r="G66" i="1"/>
  <c r="D66" i="1"/>
  <c r="C66" i="1"/>
  <c r="F9" i="1" s="1"/>
  <c r="H65" i="1"/>
  <c r="H64" i="1" s="1"/>
  <c r="D9" i="1" s="1"/>
  <c r="G65" i="1"/>
  <c r="G64" i="1" s="1"/>
  <c r="D65" i="1"/>
  <c r="D64" i="1" s="1"/>
  <c r="C65" i="1"/>
  <c r="H55" i="1"/>
  <c r="G55" i="1"/>
  <c r="H54" i="1"/>
  <c r="G54" i="1"/>
  <c r="H53" i="1"/>
  <c r="G53" i="1"/>
  <c r="D53" i="1"/>
  <c r="C53" i="1"/>
  <c r="C47" i="1"/>
  <c r="G46" i="1"/>
  <c r="G47" i="1" s="1"/>
  <c r="C46" i="1"/>
  <c r="D46" i="1"/>
  <c r="D47" i="1" s="1"/>
  <c r="G87" i="1"/>
  <c r="G86" i="1"/>
  <c r="G85" i="1"/>
  <c r="G36" i="1"/>
  <c r="G13" i="1"/>
  <c r="H13" i="1" s="1"/>
  <c r="D12" i="1"/>
  <c r="D11" i="1"/>
  <c r="F11" i="1" s="1"/>
  <c r="H11" i="1" s="1"/>
  <c r="D10" i="1"/>
  <c r="E10" i="1" s="1"/>
  <c r="H10" i="1" s="1"/>
  <c r="D8" i="1"/>
  <c r="C14" i="1" l="1"/>
  <c r="G84" i="1"/>
  <c r="E9" i="1"/>
  <c r="H9" i="1" s="1"/>
  <c r="C64" i="1"/>
  <c r="C9" i="1" s="1"/>
  <c r="C54" i="1"/>
  <c r="C85" i="1" s="1"/>
  <c r="C55" i="1"/>
  <c r="C8" i="1"/>
  <c r="D54" i="1"/>
  <c r="D85" i="1" s="1"/>
  <c r="D84" i="1" s="1"/>
  <c r="D55" i="1"/>
  <c r="E14" i="1"/>
  <c r="D36" i="1"/>
  <c r="H26" i="1" s="1"/>
  <c r="D87" i="1"/>
  <c r="C36" i="1"/>
  <c r="C6" i="1" s="1"/>
  <c r="H43" i="1"/>
  <c r="H46" i="1" s="1"/>
  <c r="D86" i="1"/>
  <c r="H12" i="1"/>
  <c r="E8" i="1" l="1"/>
  <c r="F8" i="1"/>
  <c r="D7" i="1"/>
  <c r="F7" i="1" s="1"/>
  <c r="H7" i="1" s="1"/>
  <c r="H47" i="1"/>
  <c r="C15" i="1"/>
  <c r="C86" i="1"/>
  <c r="C84" i="1" s="1"/>
  <c r="H36" i="1"/>
  <c r="D6" i="1" s="1"/>
  <c r="D15" i="1" s="1"/>
  <c r="H86" i="1"/>
  <c r="M6" i="1" s="1"/>
  <c r="N6" i="1" s="1"/>
  <c r="O6" i="1" s="1"/>
  <c r="H85" i="1"/>
  <c r="H87" i="1"/>
  <c r="M7" i="1" s="1"/>
  <c r="N7" i="1" s="1"/>
  <c r="O7" i="1" s="1"/>
  <c r="C82" i="1"/>
  <c r="G14" i="1" s="1"/>
  <c r="H14" i="1" s="1"/>
  <c r="M10" i="1" l="1"/>
  <c r="G15" i="1"/>
  <c r="F15" i="1"/>
  <c r="C87" i="1"/>
  <c r="H8" i="1"/>
  <c r="M5" i="1"/>
  <c r="N5" i="1" s="1"/>
  <c r="O5" i="1" s="1"/>
  <c r="H84" i="1"/>
  <c r="M11" i="1" s="1"/>
  <c r="P10" i="1" s="1"/>
  <c r="P11" i="1" s="1"/>
  <c r="E15" i="1" l="1"/>
  <c r="H6" i="1"/>
  <c r="H15" i="1" s="1"/>
</calcChain>
</file>

<file path=xl/sharedStrings.xml><?xml version="1.0" encoding="utf-8"?>
<sst xmlns="http://schemas.openxmlformats.org/spreadsheetml/2006/main" count="153" uniqueCount="100">
  <si>
    <t>Missouri</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</si>
  <si>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</si>
  <si>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</si>
  <si>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</si>
  <si>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</si>
  <si>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</si>
  <si>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</si>
  <si>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</si>
  <si>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</si>
  <si>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</si>
  <si>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</si>
  <si>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</si>
  <si>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</si>
  <si>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</si>
  <si>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</si>
  <si>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</si>
  <si>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</si>
  <si>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</si>
  <si>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</si>
  <si>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</si>
  <si>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</si>
  <si>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</si>
  <si>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</si>
  <si>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</si>
  <si>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</si>
  <si>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</si>
  <si>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</si>
  <si>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</si>
  <si>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</si>
  <si>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</si>
  <si>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</si>
  <si>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</si>
  <si>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</si>
  <si>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</si>
  <si>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</si>
  <si>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</si>
  <si>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</si>
  <si>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</si>
  <si>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</si>
  <si>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</si>
  <si>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</si>
  <si>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</si>
  <si>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Office of Childhood Administration</t>
  </si>
  <si>
    <t>CCDF State Match and MOE</t>
  </si>
  <si>
    <t>Child Care Quality Initiatives</t>
  </si>
  <si>
    <t>SSBG</t>
  </si>
  <si>
    <t>Child Care Subsidy</t>
  </si>
  <si>
    <t>TANF Federal - Child Care</t>
  </si>
  <si>
    <t>Child Care Subsidy - Discretionary</t>
  </si>
  <si>
    <t>TANF State MOE - Child Care</t>
  </si>
  <si>
    <t>CCDf and TANF State Remainder</t>
  </si>
  <si>
    <r>
      <t>State Preschool (NIEER)</t>
    </r>
    <r>
      <rPr>
        <vertAlign val="superscript"/>
        <sz val="11"/>
        <color rgb="FF000000"/>
        <rFont val="Aptos Narrow"/>
        <family val="2"/>
        <scheme val="minor"/>
      </rPr>
      <t>5</t>
    </r>
  </si>
  <si>
    <t>Early Childhood Coordination</t>
  </si>
  <si>
    <t>Title 1 Preschool</t>
  </si>
  <si>
    <t>Missouri Pre-K Foundation Formula (NIEER)</t>
  </si>
  <si>
    <t>Homevisiting</t>
  </si>
  <si>
    <t>Homevisiting/Parent Education</t>
  </si>
  <si>
    <t>MIECHV</t>
  </si>
  <si>
    <t>TANF Federal - Home Visiting</t>
  </si>
  <si>
    <t>Parent Education and Developmental Screening/Parents as Teachers</t>
  </si>
  <si>
    <t>TANF State MOE - Home Visiting</t>
  </si>
  <si>
    <t>Early Childhood Comperhensive Systems</t>
  </si>
  <si>
    <t>IDEA Part C</t>
  </si>
  <si>
    <t>Early Intervention</t>
  </si>
  <si>
    <t>First Steps (Early Intervention)</t>
  </si>
  <si>
    <t>IDEA Part B</t>
  </si>
  <si>
    <t>Preschool Special Education</t>
  </si>
  <si>
    <t>Early Childhood Special Education</t>
  </si>
  <si>
    <t>Other Federal Funding Streams</t>
  </si>
  <si>
    <t>0 to 3 Only</t>
  </si>
  <si>
    <t>Early Head Start</t>
  </si>
  <si>
    <t>Head Start</t>
  </si>
  <si>
    <t>PDG</t>
  </si>
  <si>
    <t>CDCTC</t>
  </si>
  <si>
    <t>3 to 5.5 Only</t>
  </si>
  <si>
    <t>CACFP</t>
  </si>
  <si>
    <t>CCAMPIS</t>
  </si>
  <si>
    <t>PDG - State Match</t>
  </si>
  <si>
    <t>0 to 5.5 Only</t>
  </si>
  <si>
    <t>Imagination Library</t>
  </si>
  <si>
    <t>K-12</t>
  </si>
  <si>
    <t>Total Nationally Reported 
ECE Spending</t>
  </si>
  <si>
    <t>Total State Reported 
ECE Spending</t>
  </si>
  <si>
    <t>Source(s):</t>
  </si>
  <si>
    <t>https://budplan.oa.mo.gov/budget-information/fy2026/dept-requests</t>
  </si>
  <si>
    <t>DESE</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</si>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</sst>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1"/>
      <color rgb="FF000000"/>
      <name val="Aptos Narrow"/>
      <family val="2"/>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90">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20"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20" fillId="4" borderId="76" xfId="0" applyFont="1" applyFill="1" applyBorder="1" applyAlignment="1">
      <alignment vertical="center"/>
    </xf>
    <xf numFmtId="0" fontId="20" fillId="4" borderId="74" xfId="0" applyFont="1" applyFill="1" applyBorder="1" applyAlignment="1">
      <alignment vertical="center"/>
    </xf>
    <xf numFmtId="0" fontId="21" fillId="4" borderId="0" xfId="0" applyFont="1" applyFill="1" applyAlignment="1">
      <alignment vertical="center"/>
    </xf>
    <xf numFmtId="0" fontId="21"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6" fontId="0" fillId="4" borderId="72" xfId="0" applyNumberForma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6"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167" fontId="0" fillId="4" borderId="79" xfId="0" applyNumberFormat="1" applyFill="1" applyBorder="1" applyAlignment="1">
      <alignment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167" fontId="0" fillId="4" borderId="72" xfId="0" applyNumberForma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2"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Missouri!$L$4</c:f>
              <c:strCache>
                <c:ptCount val="1"/>
                <c:pt idx="0">
                  <c:v>Federal Dollars</c:v>
                </c:pt>
              </c:strCache>
            </c:strRef>
          </c:tx>
          <c:spPr>
            <a:solidFill>
              <a:srgbClr val="70CEB4">
                <a:lumMod val="50000"/>
              </a:srgbClr>
            </a:solidFill>
            <a:ln>
              <a:noFill/>
            </a:ln>
            <a:effectLst/>
          </c:spPr>
          <c:invertIfNegative val="0"/>
          <c:cat>
            <c:strRef>
              <c:f>Missouri!$K$5:$K$7</c:f>
              <c:strCache>
                <c:ptCount val="3"/>
                <c:pt idx="0">
                  <c:v>0 to 3</c:v>
                </c:pt>
                <c:pt idx="1">
                  <c:v>3 to 5.5</c:v>
                </c:pt>
                <c:pt idx="2">
                  <c:v>K - 12</c:v>
                </c:pt>
              </c:strCache>
            </c:strRef>
          </c:cat>
          <c:val>
            <c:numRef>
              <c:f>Missouri!$L$5:$L$7</c:f>
              <c:numCache>
                <c:formatCode>_("$"* #,##0_);_("$"* \(#,##0\);_("$"* "-"??_);_(@_)</c:formatCode>
                <c:ptCount val="3"/>
                <c:pt idx="0">
                  <c:v>1194.4175895627568</c:v>
                </c:pt>
                <c:pt idx="1">
                  <c:v>1576.639798817479</c:v>
                </c:pt>
                <c:pt idx="2">
                  <c:v>1433.3920506470665</c:v>
                </c:pt>
              </c:numCache>
            </c:numRef>
          </c:val>
          <c:extLst>
            <c:ext xmlns:c16="http://schemas.microsoft.com/office/drawing/2014/chart" uri="{C3380CC4-5D6E-409C-BE32-E72D297353CC}">
              <c16:uniqueId val="{00000000-4613-460F-A44D-69BE54F916C6}"/>
            </c:ext>
          </c:extLst>
        </c:ser>
        <c:ser>
          <c:idx val="1"/>
          <c:order val="1"/>
          <c:tx>
            <c:strRef>
              <c:f>Missouri!$M$4</c:f>
              <c:strCache>
                <c:ptCount val="1"/>
                <c:pt idx="0">
                  <c:v>State and Local Dollars</c:v>
                </c:pt>
              </c:strCache>
            </c:strRef>
          </c:tx>
          <c:spPr>
            <a:solidFill>
              <a:srgbClr val="42B4E5">
                <a:lumMod val="40000"/>
                <a:lumOff val="60000"/>
              </a:srgbClr>
            </a:solidFill>
            <a:ln>
              <a:noFill/>
            </a:ln>
            <a:effectLst/>
          </c:spPr>
          <c:invertIfNegative val="0"/>
          <c:cat>
            <c:strRef>
              <c:f>Missouri!$K$5:$K$7</c:f>
              <c:strCache>
                <c:ptCount val="3"/>
                <c:pt idx="0">
                  <c:v>0 to 3</c:v>
                </c:pt>
                <c:pt idx="1">
                  <c:v>3 to 5.5</c:v>
                </c:pt>
                <c:pt idx="2">
                  <c:v>K - 12</c:v>
                </c:pt>
              </c:strCache>
            </c:strRef>
          </c:cat>
          <c:val>
            <c:numRef>
              <c:f>Missouri!$M$5:$M$7</c:f>
              <c:numCache>
                <c:formatCode>_("$"* #,##0_);_("$"* \(#,##0\);_("$"* "-"??_);_(@_)</c:formatCode>
                <c:ptCount val="3"/>
                <c:pt idx="0">
                  <c:v>560.0337688620873</c:v>
                </c:pt>
                <c:pt idx="1">
                  <c:v>1587.9729839682784</c:v>
                </c:pt>
                <c:pt idx="2">
                  <c:v>10668.435139410243</c:v>
                </c:pt>
              </c:numCache>
            </c:numRef>
          </c:val>
          <c:extLst>
            <c:ext xmlns:c16="http://schemas.microsoft.com/office/drawing/2014/chart" uri="{C3380CC4-5D6E-409C-BE32-E72D297353CC}">
              <c16:uniqueId val="{00000001-4613-460F-A44D-69BE54F916C6}"/>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Missouri!$N$5:$N$7</c:f>
              <c:numCache>
                <c:formatCode>_("$"* #,##0_);_("$"* \(#,##0\);_("$"* "-"??_);_(@_)</c:formatCode>
                <c:ptCount val="3"/>
                <c:pt idx="0">
                  <c:v>1754.4513584248441</c:v>
                </c:pt>
                <c:pt idx="1">
                  <c:v>3164.6127827857572</c:v>
                </c:pt>
                <c:pt idx="2">
                  <c:v>12101.827190057309</c:v>
                </c:pt>
              </c:numCache>
            </c:numRef>
          </c:val>
          <c:smooth val="0"/>
          <c:extLst>
            <c:ext xmlns:c16="http://schemas.microsoft.com/office/drawing/2014/chart" uri="{C3380CC4-5D6E-409C-BE32-E72D297353CC}">
              <c16:uniqueId val="{00000002-4613-460F-A44D-69BE54F916C6}"/>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36027</xdr:rowOff>
    </xdr:from>
    <xdr:to>
      <xdr:col>15</xdr:col>
      <xdr:colOff>590201</xdr:colOff>
      <xdr:row>29</xdr:row>
      <xdr:rowOff>130526</xdr:rowOff>
    </xdr:to>
    <xdr:graphicFrame macro="">
      <xdr:nvGraphicFramePr>
        <xdr:cNvPr id="2" name="Chart 1">
          <a:extLst>
            <a:ext uri="{FF2B5EF4-FFF2-40B4-BE49-F238E27FC236}">
              <a16:creationId xmlns:a16="http://schemas.microsoft.com/office/drawing/2014/main" id="{B19B8E44-D15E-4348-BC15-86D8BE89B4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A8813-684C-4C68-B594-3A298EBE659F}">
  <sheetPr codeName="Sheet26">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1194.4175895627568</v>
      </c>
      <c r="M5" s="38">
        <f>H85/P5</f>
        <v>560.0337688620873</v>
      </c>
      <c r="N5" s="38">
        <f>SUM(L5:M5)</f>
        <v>1754.4513584248441</v>
      </c>
      <c r="O5" s="39">
        <f>N5/N7</f>
        <v>0.14497408786883659</v>
      </c>
      <c r="P5" s="40">
        <v>197160</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232083404.00000006</v>
      </c>
      <c r="D6" s="38">
        <f>H36</f>
        <v>57029044.49000001</v>
      </c>
      <c r="E6" s="38">
        <v>115391746.64481175</v>
      </c>
      <c r="F6" s="38">
        <v>105835987.17905119</v>
      </c>
      <c r="G6" s="43">
        <v>67884714.666137174</v>
      </c>
      <c r="H6" s="44">
        <f>SUM(E6:G6)</f>
        <v>289112448.49000013</v>
      </c>
      <c r="I6" s="7"/>
      <c r="J6" s="7"/>
      <c r="K6" s="37" t="s">
        <v>16</v>
      </c>
      <c r="L6" s="38">
        <v>1576.639798817479</v>
      </c>
      <c r="M6" s="38">
        <f>H86/P6</f>
        <v>1587.9729839682784</v>
      </c>
      <c r="N6" s="38">
        <f t="shared" ref="N6" si="0">SUM(L6:M6)</f>
        <v>3164.6127827857572</v>
      </c>
      <c r="O6" s="39">
        <f>N6/N7</f>
        <v>0.26149875825245289</v>
      </c>
      <c r="P6" s="40">
        <v>179276</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42725572</v>
      </c>
      <c r="E7" s="38">
        <v>0</v>
      </c>
      <c r="F7" s="38">
        <f>D7</f>
        <v>42725572</v>
      </c>
      <c r="G7" s="45">
        <v>0</v>
      </c>
      <c r="H7" s="44">
        <f t="shared" ref="H7:H14" si="1">SUM(E7:G7)</f>
        <v>42725572</v>
      </c>
      <c r="I7" s="7"/>
      <c r="J7" s="7"/>
      <c r="K7" s="46" t="s">
        <v>17</v>
      </c>
      <c r="L7" s="47">
        <v>1433.3920506470665</v>
      </c>
      <c r="M7" s="47">
        <f>(H87+D13)/P7</f>
        <v>10668.435139410243</v>
      </c>
      <c r="N7" s="47">
        <f>SUM(L7:M7)</f>
        <v>12101.827190057309</v>
      </c>
      <c r="O7" s="48">
        <f>N7/N7</f>
        <v>1</v>
      </c>
      <c r="P7" s="49">
        <v>1028428</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5021260</v>
      </c>
      <c r="D8" s="38">
        <f>H53</f>
        <v>33584384</v>
      </c>
      <c r="E8" s="38">
        <f>(C8+D8)*0.86</f>
        <v>33200853.84</v>
      </c>
      <c r="F8" s="38">
        <f>(C8+D8)*0.14</f>
        <v>5404790.1600000001</v>
      </c>
      <c r="G8" s="45">
        <v>0</v>
      </c>
      <c r="H8" s="44">
        <f t="shared" si="1"/>
        <v>38605644</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16240078</v>
      </c>
      <c r="D9" s="38">
        <f>H64</f>
        <v>272188080</v>
      </c>
      <c r="E9" s="38">
        <f>C65+H65</f>
        <v>66837673</v>
      </c>
      <c r="F9" s="38">
        <f>C66+H66</f>
        <v>221590485</v>
      </c>
      <c r="G9" s="45">
        <v>0</v>
      </c>
      <c r="H9" s="44">
        <f t="shared" si="1"/>
        <v>288428158</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606389265.90738547</v>
      </c>
      <c r="N10" s="57" t="s">
        <v>26</v>
      </c>
      <c r="O10" s="58"/>
      <c r="P10" s="59">
        <f>M11-M10</f>
        <v>308853846.99999988</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915243112.90738535</v>
      </c>
      <c r="N11" s="63" t="s">
        <v>29</v>
      </c>
      <c r="O11" s="64"/>
      <c r="P11" s="65">
        <f>P10/M10</f>
        <v>0.50933264218956587</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2965261</v>
      </c>
      <c r="E12" s="38">
        <v>1553068.4067411195</v>
      </c>
      <c r="F12" s="38">
        <v>1412192.5932588808</v>
      </c>
      <c r="G12" s="45">
        <v>0</v>
      </c>
      <c r="H12" s="44">
        <f t="shared" si="1"/>
        <v>2965261</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1395843775.393857</v>
      </c>
      <c r="D13" s="66">
        <v>10958326774.606144</v>
      </c>
      <c r="E13" s="66">
        <v>0</v>
      </c>
      <c r="F13" s="66">
        <v>0</v>
      </c>
      <c r="G13" s="67">
        <f>C13+D13</f>
        <v>12354170550</v>
      </c>
      <c r="H13" s="44">
        <f t="shared" si="1"/>
        <v>12354170550</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343233051</v>
      </c>
      <c r="D14" s="70">
        <v>0</v>
      </c>
      <c r="E14" s="70">
        <f>C80</f>
        <v>129658837.44746201</v>
      </c>
      <c r="F14" s="70">
        <f>C81</f>
        <v>191631906.63606048</v>
      </c>
      <c r="G14" s="71">
        <f>C82</f>
        <v>21942306.916477501</v>
      </c>
      <c r="H14" s="44">
        <f t="shared" si="1"/>
        <v>343233051</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1992421568.393857</v>
      </c>
      <c r="D15" s="74">
        <f>SUM(D6:D14)</f>
        <v>11366819116.096144</v>
      </c>
      <c r="E15" s="74">
        <f>SUM(E6:E14)</f>
        <v>346642179.33901489</v>
      </c>
      <c r="F15" s="74">
        <f>SUM(F6:F14)</f>
        <v>568600933.56837058</v>
      </c>
      <c r="G15" s="75">
        <f>SUM(G6:G14)</f>
        <v>12443997571.582615</v>
      </c>
      <c r="H15" s="76">
        <f>IF(SUM(H6:H14)=C15+D15, SUM(H6:H14), "Sums Do Not Match")</f>
        <v>13359240684.49</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229382154.00000006</v>
      </c>
      <c r="D22" s="105"/>
      <c r="E22" s="106" t="s">
        <v>42</v>
      </c>
      <c r="F22" s="107"/>
      <c r="G22" s="108">
        <v>7594662</v>
      </c>
      <c r="H22" s="109">
        <v>2861951</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37035204.000000007</v>
      </c>
      <c r="E23" s="114" t="s">
        <v>44</v>
      </c>
      <c r="F23" s="115"/>
      <c r="G23" s="116">
        <v>14105569</v>
      </c>
      <c r="H23" s="117">
        <v>7243332</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0</v>
      </c>
      <c r="D24" s="121"/>
      <c r="E24" s="114" t="s">
        <v>46</v>
      </c>
      <c r="F24" s="122"/>
      <c r="G24" s="116">
        <v>89903567</v>
      </c>
      <c r="H24" s="117">
        <v>28849987</v>
      </c>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47</v>
      </c>
      <c r="B25" s="119"/>
      <c r="C25" s="120">
        <v>2701250.0000000005</v>
      </c>
      <c r="D25" s="121"/>
      <c r="E25" s="123" t="s">
        <v>48</v>
      </c>
      <c r="F25" s="124"/>
      <c r="G25" s="116">
        <v>65419396</v>
      </c>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49</v>
      </c>
      <c r="B26" s="119"/>
      <c r="C26" s="125"/>
      <c r="D26" s="126">
        <v>19993840.490000002</v>
      </c>
      <c r="E26" s="127" t="s">
        <v>50</v>
      </c>
      <c r="F26" s="127"/>
      <c r="G26" s="116"/>
      <c r="H26" s="117">
        <f>D36-SUM(H22:H24)</f>
        <v>18073774.49000001</v>
      </c>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232083404.00000006</v>
      </c>
      <c r="D36" s="143">
        <f>SUM(D22:D35)</f>
        <v>57029044.49000001</v>
      </c>
      <c r="E36" s="144" t="s">
        <v>18</v>
      </c>
      <c r="F36" s="145"/>
      <c r="G36" s="146">
        <f>SUM(G22:G35)</f>
        <v>177023194</v>
      </c>
      <c r="H36" s="147">
        <f>SUM(H22:H35)</f>
        <v>57029044.49000001</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92630080.422703743</v>
      </c>
      <c r="D37" s="151">
        <v>22761666.222108018</v>
      </c>
      <c r="E37" s="152" t="s">
        <v>15</v>
      </c>
      <c r="F37" s="150"/>
      <c r="G37" s="153">
        <v>70654223.500202894</v>
      </c>
      <c r="H37" s="154">
        <v>22761666.222108018</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84959247.858412951</v>
      </c>
      <c r="D38" s="151">
        <v>20876739.320638236</v>
      </c>
      <c r="E38" s="152" t="s">
        <v>16</v>
      </c>
      <c r="F38" s="150"/>
      <c r="G38" s="153">
        <v>64803243.81890709</v>
      </c>
      <c r="H38" s="154">
        <v>20876739.320638236</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54494075.718883403</v>
      </c>
      <c r="D39" s="151">
        <v>13390638.947253764</v>
      </c>
      <c r="E39" s="152" t="s">
        <v>17</v>
      </c>
      <c r="F39" s="150"/>
      <c r="G39" s="153">
        <v>41565726.680890046</v>
      </c>
      <c r="H39" s="154">
        <v>13390638.947253764</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51</v>
      </c>
      <c r="B41" s="158"/>
      <c r="C41" s="159"/>
      <c r="D41" s="160">
        <v>42609450</v>
      </c>
      <c r="E41" s="161" t="s">
        <v>52</v>
      </c>
      <c r="F41" s="162"/>
      <c r="G41" s="108">
        <v>11111708</v>
      </c>
      <c r="H41" s="163">
        <v>116122</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t="s">
        <v>53</v>
      </c>
      <c r="F42" s="169"/>
      <c r="G42" s="170">
        <v>35944437</v>
      </c>
      <c r="H42" s="171"/>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t="s">
        <v>54</v>
      </c>
      <c r="F43" s="169"/>
      <c r="G43" s="170"/>
      <c r="H43" s="171">
        <f>D41</f>
        <v>42609450</v>
      </c>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42609450</v>
      </c>
      <c r="E46" s="144" t="s">
        <v>18</v>
      </c>
      <c r="F46" s="145"/>
      <c r="G46" s="146">
        <f>SUM(G41:G45)</f>
        <v>47056145</v>
      </c>
      <c r="H46" s="147">
        <f>SUM($H$41:$H$45)</f>
        <v>42725572</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42609450</v>
      </c>
      <c r="E47" s="152" t="s">
        <v>16</v>
      </c>
      <c r="F47" s="150"/>
      <c r="G47" s="153">
        <f>G46</f>
        <v>47056145</v>
      </c>
      <c r="H47" s="190">
        <f>H46</f>
        <v>42725572</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55</v>
      </c>
      <c r="B48" s="192"/>
      <c r="C48" s="192"/>
      <c r="D48" s="193"/>
      <c r="E48" s="156" t="s">
        <v>56</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57</v>
      </c>
      <c r="B49" s="195"/>
      <c r="C49" s="112">
        <v>5021260</v>
      </c>
      <c r="D49" s="196"/>
      <c r="E49" s="197" t="s">
        <v>55</v>
      </c>
      <c r="F49" s="198"/>
      <c r="G49" s="199">
        <v>5228002</v>
      </c>
      <c r="H49" s="200">
        <v>4473155</v>
      </c>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1" t="s">
        <v>58</v>
      </c>
      <c r="B50" s="202"/>
      <c r="C50" s="120">
        <v>0</v>
      </c>
      <c r="D50" s="121"/>
      <c r="E50" s="203" t="s">
        <v>59</v>
      </c>
      <c r="F50" s="204"/>
      <c r="G50" s="116"/>
      <c r="H50" s="205">
        <v>29111229</v>
      </c>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1" t="s">
        <v>60</v>
      </c>
      <c r="B51" s="202"/>
      <c r="C51" s="120"/>
      <c r="D51" s="206">
        <v>0</v>
      </c>
      <c r="E51" s="203" t="s">
        <v>61</v>
      </c>
      <c r="F51" s="204"/>
      <c r="G51" s="116">
        <v>195757</v>
      </c>
      <c r="H51" s="205"/>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7"/>
      <c r="B52" s="208"/>
      <c r="C52" s="209"/>
      <c r="D52" s="210"/>
      <c r="E52" s="182"/>
      <c r="F52" s="183"/>
      <c r="G52" s="138"/>
      <c r="H52" s="211"/>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5021260</v>
      </c>
      <c r="D53" s="143">
        <f>SUM($D$49:$D$52)</f>
        <v>0</v>
      </c>
      <c r="E53" s="144" t="s">
        <v>18</v>
      </c>
      <c r="F53" s="145"/>
      <c r="G53" s="146">
        <f>SUM($G$49:$G$52)</f>
        <v>5423759</v>
      </c>
      <c r="H53" s="147">
        <f>SUM($H$49:$H$52)</f>
        <v>33584384</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4318283.5999999996</v>
      </c>
      <c r="D54" s="189">
        <f>D$53*0.86</f>
        <v>0</v>
      </c>
      <c r="E54" s="152" t="s">
        <v>15</v>
      </c>
      <c r="F54" s="150"/>
      <c r="G54" s="153">
        <f>G$53*0.86</f>
        <v>4664432.74</v>
      </c>
      <c r="H54" s="190">
        <f>H$53*0.86</f>
        <v>28882570.239999998</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702976.4</v>
      </c>
      <c r="D55" s="189">
        <f>D$53*0.14</f>
        <v>0</v>
      </c>
      <c r="E55" s="152" t="s">
        <v>16</v>
      </c>
      <c r="F55" s="150"/>
      <c r="G55" s="153">
        <f>G$53*0.14</f>
        <v>759326.26000000013</v>
      </c>
      <c r="H55" s="190">
        <f>H$53*0.14</f>
        <v>4701813.7600000007</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62</v>
      </c>
      <c r="B56" s="97"/>
      <c r="C56" s="97"/>
      <c r="D56" s="155"/>
      <c r="E56" s="156" t="s">
        <v>63</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2" t="s">
        <v>62</v>
      </c>
      <c r="B57" s="213"/>
      <c r="C57" s="112">
        <v>9618720</v>
      </c>
      <c r="D57" s="196"/>
      <c r="E57" s="197" t="s">
        <v>64</v>
      </c>
      <c r="F57" s="198"/>
      <c r="G57" s="108">
        <v>13273178</v>
      </c>
      <c r="H57" s="109">
        <v>57218953</v>
      </c>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1"/>
      <c r="B58" s="202"/>
      <c r="C58" s="120"/>
      <c r="D58" s="121"/>
      <c r="E58" s="203"/>
      <c r="F58" s="204"/>
      <c r="G58" s="116"/>
      <c r="H58" s="214"/>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5"/>
      <c r="B59" s="216"/>
      <c r="C59" s="209"/>
      <c r="D59" s="210"/>
      <c r="E59" s="182"/>
      <c r="F59" s="183"/>
      <c r="G59" s="138"/>
      <c r="H59" s="211"/>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65</v>
      </c>
      <c r="B60" s="97"/>
      <c r="C60" s="97"/>
      <c r="D60" s="155"/>
      <c r="E60" s="156" t="s">
        <v>66</v>
      </c>
      <c r="F60" s="100"/>
      <c r="G60" s="100"/>
      <c r="H60" s="217"/>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2" t="s">
        <v>65</v>
      </c>
      <c r="B61" s="213"/>
      <c r="C61" s="218">
        <v>6621358</v>
      </c>
      <c r="D61" s="196"/>
      <c r="E61" s="219" t="s">
        <v>67</v>
      </c>
      <c r="F61" s="220"/>
      <c r="G61" s="108">
        <v>3404968</v>
      </c>
      <c r="H61" s="200">
        <v>214969127</v>
      </c>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1"/>
      <c r="B62" s="202"/>
      <c r="C62" s="125"/>
      <c r="D62" s="121"/>
      <c r="E62" s="203"/>
      <c r="F62" s="204"/>
      <c r="G62" s="116"/>
      <c r="H62" s="214"/>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5"/>
      <c r="B63" s="216"/>
      <c r="C63" s="209"/>
      <c r="D63" s="210"/>
      <c r="E63" s="221"/>
      <c r="F63" s="222"/>
      <c r="G63" s="138"/>
      <c r="H63" s="211"/>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3" t="s">
        <v>18</v>
      </c>
      <c r="B64" s="145"/>
      <c r="C64" s="224">
        <f>SUM($C$65:$C$66)</f>
        <v>16240078</v>
      </c>
      <c r="D64" s="224">
        <f>SUM($D$65:$D$66)</f>
        <v>0</v>
      </c>
      <c r="E64" s="144" t="s">
        <v>18</v>
      </c>
      <c r="F64" s="145"/>
      <c r="G64" s="225">
        <f>SUM(G65:G66)</f>
        <v>16678146</v>
      </c>
      <c r="H64" s="147">
        <f>SUM(H65:H66)</f>
        <v>272188080</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6">
        <f>SUM($C$57:$C$59)</f>
        <v>9618720</v>
      </c>
      <c r="D65" s="226">
        <f>SUM($D$57:$D$59)</f>
        <v>0</v>
      </c>
      <c r="E65" s="152" t="s">
        <v>15</v>
      </c>
      <c r="F65" s="150"/>
      <c r="G65" s="226">
        <f>SUM(G57:G59)</f>
        <v>13273178</v>
      </c>
      <c r="H65" s="190">
        <f>SUM(H57:H59)</f>
        <v>57218953</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6">
        <f>SUM($C$61:$C$63)</f>
        <v>6621358</v>
      </c>
      <c r="D66" s="226">
        <f>SUM($D$61:$D$63)</f>
        <v>0</v>
      </c>
      <c r="E66" s="152" t="s">
        <v>16</v>
      </c>
      <c r="F66" s="150"/>
      <c r="G66" s="153">
        <f>SUM(G61:G63)</f>
        <v>3404968</v>
      </c>
      <c r="H66" s="190">
        <f>SUM(H61:H63)</f>
        <v>214969127</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68</v>
      </c>
      <c r="B67" s="97"/>
      <c r="C67" s="97"/>
      <c r="D67" s="155"/>
      <c r="E67" s="156" t="s">
        <v>69</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2" t="s">
        <v>70</v>
      </c>
      <c r="B68" s="213"/>
      <c r="C68" s="112">
        <v>73004094</v>
      </c>
      <c r="D68" s="196"/>
      <c r="E68" s="197"/>
      <c r="F68" s="227"/>
      <c r="G68" s="228"/>
      <c r="H68" s="229"/>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1" t="s">
        <v>71</v>
      </c>
      <c r="B69" s="202"/>
      <c r="C69" s="120">
        <v>139641784</v>
      </c>
      <c r="D69" s="121"/>
      <c r="E69" s="203"/>
      <c r="F69" s="204"/>
      <c r="G69" s="116"/>
      <c r="H69" s="214"/>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1" t="s">
        <v>72</v>
      </c>
      <c r="B70" s="202"/>
      <c r="C70" s="120">
        <v>0</v>
      </c>
      <c r="D70" s="121"/>
      <c r="E70" s="182"/>
      <c r="F70" s="183"/>
      <c r="G70" s="138"/>
      <c r="H70" s="211"/>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1" t="s">
        <v>73</v>
      </c>
      <c r="B71" s="202"/>
      <c r="C71" s="230">
        <v>65787000.000000015</v>
      </c>
      <c r="D71" s="121"/>
      <c r="E71" s="156" t="s">
        <v>74</v>
      </c>
      <c r="F71" s="100"/>
      <c r="G71" s="100"/>
      <c r="H71" s="217"/>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1" t="s">
        <v>75</v>
      </c>
      <c r="B72" s="202"/>
      <c r="C72" s="112">
        <v>63954199.999999993</v>
      </c>
      <c r="D72" s="121"/>
      <c r="E72" s="197"/>
      <c r="F72" s="198"/>
      <c r="G72" s="108"/>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76</v>
      </c>
      <c r="B73" s="111"/>
      <c r="C73" s="125">
        <v>845972.99999999988</v>
      </c>
      <c r="D73" s="231"/>
      <c r="E73" s="232"/>
      <c r="F73" s="233"/>
      <c r="G73" s="234"/>
      <c r="H73" s="235"/>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1" t="s">
        <v>77</v>
      </c>
      <c r="B74" s="202"/>
      <c r="C74" s="125"/>
      <c r="D74" s="231">
        <v>0</v>
      </c>
      <c r="E74" s="182"/>
      <c r="F74" s="183"/>
      <c r="G74" s="138"/>
      <c r="H74" s="211"/>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1"/>
      <c r="B75" s="202"/>
      <c r="C75" s="125"/>
      <c r="D75" s="231"/>
      <c r="E75" s="156" t="s">
        <v>78</v>
      </c>
      <c r="F75" s="100"/>
      <c r="G75" s="100"/>
      <c r="H75" s="217"/>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1"/>
      <c r="B76" s="202"/>
      <c r="C76" s="125"/>
      <c r="D76" s="231"/>
      <c r="E76" s="197" t="s">
        <v>79</v>
      </c>
      <c r="F76" s="227"/>
      <c r="G76" s="228"/>
      <c r="H76" s="200">
        <v>2965261</v>
      </c>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1"/>
      <c r="B77" s="202"/>
      <c r="C77" s="125"/>
      <c r="D77" s="231"/>
      <c r="E77" s="232"/>
      <c r="F77" s="233"/>
      <c r="G77" s="234"/>
      <c r="H77" s="236"/>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7"/>
      <c r="B78" s="208"/>
      <c r="C78" s="209"/>
      <c r="D78" s="210"/>
      <c r="E78" s="182"/>
      <c r="F78" s="183"/>
      <c r="G78" s="138"/>
      <c r="H78" s="237"/>
      <c r="I78" s="238"/>
      <c r="J78" s="238"/>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3" t="s">
        <v>18</v>
      </c>
      <c r="B79" s="145"/>
      <c r="C79" s="224">
        <f>SUM(C68:C78)</f>
        <v>343233051</v>
      </c>
      <c r="D79" s="239">
        <f>SUM(D68:D78)</f>
        <v>0</v>
      </c>
      <c r="E79" s="144" t="s">
        <v>18</v>
      </c>
      <c r="F79" s="145"/>
      <c r="G79" s="146">
        <f>SUM(G80:G81)</f>
        <v>0</v>
      </c>
      <c r="H79" s="147">
        <f>SUM(H80:H81)</f>
        <v>2965261</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6">
        <v>129658837.44746201</v>
      </c>
      <c r="D80" s="226">
        <v>0</v>
      </c>
      <c r="E80" s="152" t="s">
        <v>15</v>
      </c>
      <c r="F80" s="150"/>
      <c r="G80" s="153">
        <v>0</v>
      </c>
      <c r="H80" s="154">
        <v>1553068.4067411195</v>
      </c>
      <c r="I80" s="240"/>
      <c r="J80" s="240"/>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1" t="s">
        <v>16</v>
      </c>
      <c r="B81" s="242"/>
      <c r="C81" s="243">
        <v>191631906.63606048</v>
      </c>
      <c r="D81" s="243">
        <f>D79</f>
        <v>0</v>
      </c>
      <c r="E81" s="152" t="s">
        <v>16</v>
      </c>
      <c r="F81" s="150"/>
      <c r="G81" s="153">
        <v>0</v>
      </c>
      <c r="H81" s="244">
        <v>1412192.5932588808</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1" t="s">
        <v>80</v>
      </c>
      <c r="B82" s="242"/>
      <c r="C82" s="243">
        <f>C79-SUM(C80:C81)</f>
        <v>21942306.916477501</v>
      </c>
      <c r="D82" s="243">
        <v>0</v>
      </c>
      <c r="E82" s="245" t="s">
        <v>80</v>
      </c>
      <c r="F82" s="246"/>
      <c r="G82" s="247">
        <v>0</v>
      </c>
      <c r="H82" s="248">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9" t="s">
        <v>81</v>
      </c>
      <c r="B83" s="250"/>
      <c r="C83" s="251" t="s">
        <v>37</v>
      </c>
      <c r="D83" s="251" t="s">
        <v>38</v>
      </c>
      <c r="E83" s="252" t="s">
        <v>82</v>
      </c>
      <c r="F83" s="253"/>
      <c r="G83" s="254" t="s">
        <v>37</v>
      </c>
      <c r="H83" s="255"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6"/>
      <c r="B84" s="257"/>
      <c r="C84" s="258">
        <f>SUM(C85+C86)</f>
        <v>520141410.36463916</v>
      </c>
      <c r="D84" s="259">
        <f>SUM(D85:D86)</f>
        <v>86247855.542746261</v>
      </c>
      <c r="E84" s="260"/>
      <c r="F84" s="261"/>
      <c r="G84" s="262">
        <f>SUM(G85:G86)</f>
        <v>204615517.31910998</v>
      </c>
      <c r="H84" s="263">
        <f>SUM(H85:H86)</f>
        <v>395101702.54274619</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4" t="s">
        <v>15</v>
      </c>
      <c r="B85" s="265"/>
      <c r="C85" s="189">
        <f>SUM(C37,C54,C65,C80)</f>
        <v>236225921.47016573</v>
      </c>
      <c r="D85" s="189">
        <f>SUM(D37,D54,D65,D80)</f>
        <v>22761666.222108018</v>
      </c>
      <c r="E85" s="266" t="s">
        <v>15</v>
      </c>
      <c r="F85" s="267"/>
      <c r="G85" s="153">
        <f>SUM(G37,G54,G65,G80)</f>
        <v>88591834.240202889</v>
      </c>
      <c r="H85" s="268">
        <f>SUM(H37,H54,H65,H80)</f>
        <v>110416257.86884913</v>
      </c>
      <c r="I85" s="4"/>
      <c r="J85" s="269"/>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283915488.89447343</v>
      </c>
      <c r="D86" s="151">
        <f>SUM(D38,D47,D55,D66,D81)</f>
        <v>63486189.320638239</v>
      </c>
      <c r="E86" s="152" t="s">
        <v>16</v>
      </c>
      <c r="F86" s="150"/>
      <c r="G86" s="153">
        <f>SUM(G38,G47,G55,G66,G81)</f>
        <v>116023683.07890709</v>
      </c>
      <c r="H86" s="154">
        <f>SUM(H38,H47,H55,H66,H81)</f>
        <v>284685444.67389709</v>
      </c>
      <c r="I86" s="4"/>
      <c r="J86" s="269"/>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70" t="s">
        <v>80</v>
      </c>
      <c r="B87" s="271"/>
      <c r="C87" s="272">
        <f>SUM(C39,C82)</f>
        <v>76436382.635360897</v>
      </c>
      <c r="D87" s="272">
        <f>SUM(D39)</f>
        <v>13390638.947253764</v>
      </c>
      <c r="E87" s="273" t="s">
        <v>80</v>
      </c>
      <c r="F87" s="271"/>
      <c r="G87" s="272">
        <f>SUM(G39)</f>
        <v>41565726.680890046</v>
      </c>
      <c r="H87" s="274">
        <f>SUM(H39)</f>
        <v>13390638.947253764</v>
      </c>
      <c r="I87" s="4"/>
      <c r="J87" s="275"/>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83</v>
      </c>
      <c r="B88" s="276" t="s">
        <v>84</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t="s">
        <v>85</v>
      </c>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7" t="s">
        <v>86</v>
      </c>
      <c r="B91" s="278"/>
      <c r="C91" s="278"/>
      <c r="D91" s="278"/>
      <c r="E91" s="278"/>
      <c r="F91" s="278"/>
      <c r="G91" s="278"/>
      <c r="H91" s="278"/>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9">
        <v>1</v>
      </c>
      <c r="B92" s="4" t="s">
        <v>87</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9"/>
      <c r="B93" s="4" t="s">
        <v>88</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9"/>
      <c r="B94" s="4" t="s">
        <v>89</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9"/>
      <c r="B95" s="280" t="s">
        <v>90</v>
      </c>
      <c r="C95" s="280"/>
      <c r="D95" s="280"/>
      <c r="E95" s="280"/>
      <c r="F95" s="280"/>
      <c r="G95" s="280"/>
      <c r="H95" s="280"/>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9"/>
      <c r="B96" s="281"/>
      <c r="C96" s="281"/>
      <c r="D96" s="281"/>
      <c r="E96" s="281"/>
      <c r="F96" s="281"/>
      <c r="G96" s="281"/>
      <c r="H96" s="281"/>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9">
        <v>2</v>
      </c>
      <c r="B97" s="4" t="s">
        <v>91</v>
      </c>
      <c r="C97" s="4"/>
      <c r="D97" s="4"/>
      <c r="E97" s="4"/>
      <c r="F97" s="4"/>
      <c r="G97" s="4"/>
      <c r="H97" s="4"/>
      <c r="I97" s="4"/>
      <c r="J97" s="4"/>
      <c r="K97" s="240"/>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92</v>
      </c>
      <c r="C98" s="280"/>
      <c r="D98" s="280"/>
      <c r="E98" s="280"/>
      <c r="F98" s="280"/>
      <c r="G98" s="280"/>
      <c r="H98" s="280"/>
      <c r="I98" s="4"/>
      <c r="J98" s="4"/>
      <c r="K98" s="282"/>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80"/>
      <c r="C99" s="280"/>
      <c r="D99" s="280"/>
      <c r="E99" s="280"/>
      <c r="F99" s="280"/>
      <c r="G99" s="280"/>
      <c r="H99" s="280"/>
      <c r="I99" s="4"/>
      <c r="J99" s="4"/>
      <c r="K99" s="282"/>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9">
        <v>3</v>
      </c>
      <c r="B100" s="283" t="s">
        <v>93</v>
      </c>
      <c r="C100" s="283"/>
      <c r="D100" s="283"/>
      <c r="E100" s="283"/>
      <c r="F100" s="283"/>
      <c r="G100" s="283"/>
      <c r="H100" s="283"/>
      <c r="I100" s="4"/>
      <c r="J100" s="4"/>
      <c r="K100" s="284"/>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5" t="s">
        <v>94</v>
      </c>
      <c r="C101" s="285"/>
      <c r="D101" s="285"/>
      <c r="E101" s="285"/>
      <c r="F101" s="285"/>
      <c r="G101" s="285"/>
      <c r="H101" s="285"/>
      <c r="I101" s="4"/>
      <c r="J101" s="4"/>
      <c r="K101" s="282"/>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6"/>
      <c r="C102" s="286"/>
      <c r="D102" s="286"/>
      <c r="E102" s="286"/>
      <c r="F102" s="286"/>
      <c r="G102" s="286"/>
      <c r="H102" s="286"/>
      <c r="I102" s="4"/>
      <c r="J102" s="4"/>
      <c r="K102" s="282"/>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9">
        <v>4</v>
      </c>
      <c r="B103" s="7" t="s">
        <v>95</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7"/>
      <c r="B104" s="4" t="s">
        <v>96</v>
      </c>
      <c r="C104" s="286"/>
      <c r="D104" s="286"/>
      <c r="E104" s="286"/>
      <c r="F104" s="286"/>
      <c r="G104" s="286"/>
      <c r="H104" s="286"/>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7"/>
      <c r="B105" s="286"/>
      <c r="C105" s="286"/>
      <c r="D105" s="286"/>
      <c r="E105" s="286"/>
      <c r="F105" s="286"/>
      <c r="G105" s="286"/>
      <c r="H105" s="286"/>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9">
        <v>5</v>
      </c>
      <c r="B106" s="233" t="s">
        <v>97</v>
      </c>
      <c r="C106" s="240"/>
      <c r="D106" s="240"/>
      <c r="E106" s="240"/>
      <c r="F106" s="240"/>
      <c r="G106" s="240"/>
      <c r="H106" s="240"/>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7"/>
      <c r="B107" s="288" t="s">
        <v>98</v>
      </c>
      <c r="C107" s="281"/>
      <c r="D107" s="281"/>
      <c r="E107" s="281"/>
      <c r="F107" s="281"/>
      <c r="G107" s="281"/>
      <c r="H107" s="281"/>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7"/>
      <c r="B108" s="286"/>
      <c r="C108" s="286"/>
      <c r="D108" s="286"/>
      <c r="E108" s="286"/>
      <c r="F108" s="286"/>
      <c r="G108" s="286"/>
      <c r="H108" s="286"/>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9">
        <v>6</v>
      </c>
      <c r="B109" s="289" t="s">
        <v>99</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2"/>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uhwH9bIY9cksrHt/oCUM4GQ6y4D0gmxWKYX5EOaw/0RoOPLH2cdU1By1hOz+RjYkOOiUwyk56rqwQTCE6AB7nw==" saltValue="SjuxlemesntGr2Y0dog/GA=="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AE6C65AE-12EF-4A97-9C40-2FE9C283FDE7}"/>
    <hyperlink ref="B101" r:id="rId2" location="Fiscal:1,Page:1" xr:uid="{8CFE359E-41EB-478A-829A-93FF6524D3BD}"/>
    <hyperlink ref="A2" location="Index!A1" display="Back to Index" xr:uid="{434592D0-29F7-4503-B335-6D4584F0AD55}"/>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EA72D8C5-B523-4A94-8C92-7BE7D0B142D2}"/>
</file>

<file path=customXml/itemProps2.xml><?xml version="1.0" encoding="utf-8"?>
<ds:datastoreItem xmlns:ds="http://schemas.openxmlformats.org/officeDocument/2006/customXml" ds:itemID="{9BCA1B44-8C7A-490F-AE8B-AC57B2D6969D}"/>
</file>

<file path=customXml/itemProps3.xml><?xml version="1.0" encoding="utf-8"?>
<ds:datastoreItem xmlns:ds="http://schemas.openxmlformats.org/officeDocument/2006/customXml" ds:itemID="{B75E32FB-8778-4E33-B4A6-F03075E254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Missouri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2026-09-28T16:05:36Z</dcterms:created>
  <dcterms:modified xsi:type="dcterms:W3CDTF">2026-09-28T16:05:37Z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