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E4A57A59-21C3-4278-AEA3-B79F30D9C193}" xr6:coauthVersionLast="47" xr6:coauthVersionMax="47" xr10:uidLastSave="{00000000-0000-0000-0000-000000000000}"/>
  <workbookProtection workbookAlgorithmName="SHA-512" workbookHashValue="vTiUDiFlUl07GMrtQTly3DByUjIe6lf2ptognOuD/ZbVMZHCHQWpVnToLW6hAJX0y6ixw1TtyQl2JFnMnWTCgQ==" workbookSaltValue="TJyBBaLn7q/VsTj2Ux6tZA==" workbookSpinCount="100000" lockStructure="1"/>
  <bookViews>
    <workbookView xWindow="28680" yWindow="-120" windowWidth="29040" windowHeight="15720" xr2:uid="{F83AE0BC-1BF5-4567-8394-503E5E196069}"/>
  </bookViews>
  <sheets>
    <sheet name="Mississipp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81" i="1" l="1"/>
  <c r="F14" i="1"/>
  <c r="H79" i="1"/>
  <c r="G79" i="1"/>
  <c r="D79" i="1"/>
  <c r="C79" i="1"/>
  <c r="H66" i="1"/>
  <c r="G66" i="1"/>
  <c r="G64" i="1" s="1"/>
  <c r="D66" i="1"/>
  <c r="C66" i="1"/>
  <c r="F9" i="1" s="1"/>
  <c r="H65" i="1"/>
  <c r="H64" i="1" s="1"/>
  <c r="D9" i="1" s="1"/>
  <c r="G65" i="1"/>
  <c r="D65" i="1"/>
  <c r="D64" i="1" s="1"/>
  <c r="C65" i="1"/>
  <c r="H55" i="1"/>
  <c r="G55" i="1"/>
  <c r="H54" i="1"/>
  <c r="H53" i="1"/>
  <c r="G53" i="1"/>
  <c r="G54" i="1" s="1"/>
  <c r="G85" i="1" s="1"/>
  <c r="D53" i="1"/>
  <c r="C53" i="1"/>
  <c r="G47" i="1"/>
  <c r="C47" i="1"/>
  <c r="G46" i="1"/>
  <c r="C46" i="1"/>
  <c r="D46" i="1"/>
  <c r="G87" i="1"/>
  <c r="G86" i="1"/>
  <c r="G36" i="1"/>
  <c r="G13" i="1"/>
  <c r="H13" i="1" s="1"/>
  <c r="D12" i="1"/>
  <c r="F11" i="1"/>
  <c r="H11" i="1" s="1"/>
  <c r="D11" i="1"/>
  <c r="E10" i="1"/>
  <c r="H10" i="1" s="1"/>
  <c r="D10" i="1"/>
  <c r="D8" i="1"/>
  <c r="E9" i="1" l="1"/>
  <c r="H9" i="1" s="1"/>
  <c r="C64" i="1"/>
  <c r="C9" i="1" s="1"/>
  <c r="H42" i="1"/>
  <c r="H46" i="1" s="1"/>
  <c r="D47" i="1"/>
  <c r="C54" i="1"/>
  <c r="C85" i="1" s="1"/>
  <c r="C8" i="1"/>
  <c r="C55" i="1"/>
  <c r="D55" i="1"/>
  <c r="D54" i="1"/>
  <c r="D85" i="1" s="1"/>
  <c r="G84" i="1"/>
  <c r="C82" i="1"/>
  <c r="G14" i="1" s="1"/>
  <c r="C14" i="1"/>
  <c r="E14" i="1"/>
  <c r="D87" i="1"/>
  <c r="C36" i="1"/>
  <c r="C6" i="1" s="1"/>
  <c r="C87" i="1"/>
  <c r="D36" i="1"/>
  <c r="H23" i="1" s="1"/>
  <c r="H12" i="1"/>
  <c r="D86" i="1" l="1"/>
  <c r="D84" i="1" s="1"/>
  <c r="C15" i="1"/>
  <c r="F8" i="1"/>
  <c r="E8" i="1"/>
  <c r="H8" i="1" s="1"/>
  <c r="H36" i="1"/>
  <c r="D6" i="1" s="1"/>
  <c r="D15" i="1" s="1"/>
  <c r="H87" i="1"/>
  <c r="M7" i="1" s="1"/>
  <c r="N7" i="1" s="1"/>
  <c r="O7" i="1" s="1"/>
  <c r="H86" i="1"/>
  <c r="M6" i="1" s="1"/>
  <c r="N6" i="1" s="1"/>
  <c r="H85" i="1"/>
  <c r="C86" i="1"/>
  <c r="C84" i="1" s="1"/>
  <c r="D7" i="1"/>
  <c r="F7" i="1" s="1"/>
  <c r="H7" i="1" s="1"/>
  <c r="H47" i="1"/>
  <c r="H14" i="1"/>
  <c r="M10" i="1" l="1"/>
  <c r="O6" i="1"/>
  <c r="M5" i="1"/>
  <c r="N5" i="1" s="1"/>
  <c r="O5" i="1" s="1"/>
  <c r="H84" i="1"/>
  <c r="M11" i="1" s="1"/>
  <c r="P10" i="1" s="1"/>
  <c r="P11" i="1" s="1"/>
  <c r="F15" i="1"/>
  <c r="G15" i="1"/>
  <c r="E15" i="1" l="1"/>
  <c r="H6" i="1"/>
  <c r="H15" i="1" s="1"/>
</calcChain>
</file>

<file path=xl/sharedStrings.xml><?xml version="1.0" encoding="utf-8"?>
<sst xmlns="http://schemas.openxmlformats.org/spreadsheetml/2006/main" count="142" uniqueCount="90">
  <si>
    <t>Mississippi</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</si>
  <si>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</si>
  <si>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</si>
  <si>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</si>
  <si>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</si>
  <si>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</si>
  <si>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</si>
  <si>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</si>
  <si>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</si>
  <si>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</si>
  <si>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</si>
  <si>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</si>
  <si>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</si>
  <si>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</si>
  <si>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</si>
  <si>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</si>
  <si>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</si>
  <si>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</si>
  <si>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</si>
  <si>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</si>
  <si>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</si>
  <si>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</si>
  <si>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</si>
  <si>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</si>
  <si>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</si>
  <si>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</si>
  <si>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</si>
  <si>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</si>
  <si>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</si>
  <si>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</si>
  <si>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</si>
  <si>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</si>
  <si>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</si>
  <si>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</si>
  <si>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</si>
  <si>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</si>
  <si>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</si>
  <si>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</si>
  <si>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</si>
  <si>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</si>
  <si>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</si>
  <si>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</si>
  <si>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 xml:space="preserve">The Division of Early Childhood Care and Development (ECCD) </t>
  </si>
  <si>
    <t>CCDF State Match and MOE</t>
  </si>
  <si>
    <t>CCDF and TANF State Remainder</t>
  </si>
  <si>
    <t>SSBG</t>
  </si>
  <si>
    <t>TANF Federal - Child Care</t>
  </si>
  <si>
    <t>TANF State MOE - Child Care</t>
  </si>
  <si>
    <r>
      <t>State Preschool (NIEER)</t>
    </r>
    <r>
      <rPr>
        <vertAlign val="superscript"/>
        <sz val="11"/>
        <color rgb="FF000000"/>
        <rFont val="Aptos Narrow"/>
        <family val="2"/>
        <scheme val="minor"/>
      </rPr>
      <t>5</t>
    </r>
  </si>
  <si>
    <t>Early Childhood Education - Department of Education</t>
  </si>
  <si>
    <t>NIEER Remainder</t>
  </si>
  <si>
    <t>Homevisiting</t>
  </si>
  <si>
    <t>Homevisiting/Parent Education</t>
  </si>
  <si>
    <t>MIECHV</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</si>
  <si>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</si>
  <si>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</si>
  <si>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</si>
  <si>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</si>
  <si>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</si>
  <si>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</si>
  <si>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</si>
  <si>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</si>
  <si>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</si>
  <si>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</si>
  <si>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</si>
  <si>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</si>
  <si>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</si>
  <si>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</si>
  <si>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</si>
  <si>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</si>
  <si>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</si>
  <si>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</si>
  <si>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</si>
  <si>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</si>
  <si>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</si>
  <si>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https://www.lbo.ms.gov/PublicReports/GetBudgetRequestDetailReport/0?report=Complete&amp;fiscalYear=2026</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</si>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</sst>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Mississippi!$L$4</c:f>
              <c:strCache>
                <c:ptCount val="1"/>
                <c:pt idx="0">
                  <c:v>Federal Dollars</c:v>
                </c:pt>
              </c:strCache>
            </c:strRef>
          </c:tx>
          <c:spPr>
            <a:solidFill>
              <a:srgbClr val="70CEB4">
                <a:lumMod val="50000"/>
              </a:srgbClr>
            </a:solidFill>
            <a:ln>
              <a:noFill/>
            </a:ln>
            <a:effectLst/>
          </c:spPr>
          <c:invertIfNegative val="0"/>
          <c:cat>
            <c:strRef>
              <c:f>Mississippi!$K$5:$K$7</c:f>
              <c:strCache>
                <c:ptCount val="3"/>
                <c:pt idx="0">
                  <c:v>0 to 3</c:v>
                </c:pt>
                <c:pt idx="1">
                  <c:v>3 to 5.5</c:v>
                </c:pt>
                <c:pt idx="2">
                  <c:v>K - 12</c:v>
                </c:pt>
              </c:strCache>
            </c:strRef>
          </c:cat>
          <c:val>
            <c:numRef>
              <c:f>Mississippi!$L$5:$L$7</c:f>
              <c:numCache>
                <c:formatCode>_("$"* #,##0_);_("$"* \(#,##0\);_("$"* "-"??_);_(@_)</c:formatCode>
                <c:ptCount val="3"/>
                <c:pt idx="0">
                  <c:v>1647.8607911626079</c:v>
                </c:pt>
                <c:pt idx="1">
                  <c:v>3390.7466145112953</c:v>
                </c:pt>
                <c:pt idx="2">
                  <c:v>2437.1540622523648</c:v>
                </c:pt>
              </c:numCache>
            </c:numRef>
          </c:val>
          <c:extLst>
            <c:ext xmlns:c16="http://schemas.microsoft.com/office/drawing/2014/chart" uri="{C3380CC4-5D6E-409C-BE32-E72D297353CC}">
              <c16:uniqueId val="{00000000-8726-403F-94E1-CB20C4483E38}"/>
            </c:ext>
          </c:extLst>
        </c:ser>
        <c:ser>
          <c:idx val="1"/>
          <c:order val="1"/>
          <c:tx>
            <c:strRef>
              <c:f>Mississippi!$M$4</c:f>
              <c:strCache>
                <c:ptCount val="1"/>
                <c:pt idx="0">
                  <c:v>State and Local Dollars</c:v>
                </c:pt>
              </c:strCache>
            </c:strRef>
          </c:tx>
          <c:spPr>
            <a:solidFill>
              <a:srgbClr val="42B4E5">
                <a:lumMod val="40000"/>
                <a:lumOff val="60000"/>
              </a:srgbClr>
            </a:solidFill>
            <a:ln>
              <a:noFill/>
            </a:ln>
            <a:effectLst/>
          </c:spPr>
          <c:invertIfNegative val="0"/>
          <c:cat>
            <c:strRef>
              <c:f>Mississippi!$K$5:$K$7</c:f>
              <c:strCache>
                <c:ptCount val="3"/>
                <c:pt idx="0">
                  <c:v>0 to 3</c:v>
                </c:pt>
                <c:pt idx="1">
                  <c:v>3 to 5.5</c:v>
                </c:pt>
                <c:pt idx="2">
                  <c:v>K - 12</c:v>
                </c:pt>
              </c:strCache>
            </c:strRef>
          </c:cat>
          <c:val>
            <c:numRef>
              <c:f>Mississippi!$M$5:$M$7</c:f>
              <c:numCache>
                <c:formatCode>_("$"* #,##0_);_("$"* \(#,##0\);_("$"* "-"??_);_(@_)</c:formatCode>
                <c:ptCount val="3"/>
                <c:pt idx="0">
                  <c:v>30.733068141573984</c:v>
                </c:pt>
                <c:pt idx="1">
                  <c:v>436.59953032183193</c:v>
                </c:pt>
                <c:pt idx="2">
                  <c:v>7916.9182326787395</c:v>
                </c:pt>
              </c:numCache>
            </c:numRef>
          </c:val>
          <c:extLst>
            <c:ext xmlns:c16="http://schemas.microsoft.com/office/drawing/2014/chart" uri="{C3380CC4-5D6E-409C-BE32-E72D297353CC}">
              <c16:uniqueId val="{00000001-8726-403F-94E1-CB20C4483E38}"/>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Mississippi!$N$5:$N$7</c:f>
              <c:numCache>
                <c:formatCode>_("$"* #,##0_);_("$"* \(#,##0\);_("$"* "-"??_);_(@_)</c:formatCode>
                <c:ptCount val="3"/>
                <c:pt idx="0">
                  <c:v>1678.5938593041819</c:v>
                </c:pt>
                <c:pt idx="1">
                  <c:v>3827.3461448331273</c:v>
                </c:pt>
                <c:pt idx="2">
                  <c:v>10354.072294931104</c:v>
                </c:pt>
              </c:numCache>
            </c:numRef>
          </c:val>
          <c:smooth val="0"/>
          <c:extLst>
            <c:ext xmlns:c16="http://schemas.microsoft.com/office/drawing/2014/chart" uri="{C3380CC4-5D6E-409C-BE32-E72D297353CC}">
              <c16:uniqueId val="{00000002-8726-403F-94E1-CB20C4483E38}"/>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C9A956C9-A85A-45FC-963C-A78240177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lbo.ms.gov/PublicReports/GetBudgetRequestDetailReport/0?report=Complete&amp;fiscalYear=2026"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1649-4721-45EE-8AA6-5330E88EEBBB}">
  <sheetPr codeName="Sheet25">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1647.8607911626079</v>
      </c>
      <c r="M5" s="38">
        <f>H85/P5</f>
        <v>30.733068141573984</v>
      </c>
      <c r="N5" s="38">
        <f>SUM(L5:M5)</f>
        <v>1678.5938593041819</v>
      </c>
      <c r="O5" s="39">
        <f>N5/N7</f>
        <v>0.16211919440874942</v>
      </c>
      <c r="P5" s="40">
        <v>99160</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129177358</v>
      </c>
      <c r="D6" s="38">
        <f>H36</f>
        <v>9133816</v>
      </c>
      <c r="E6" s="38">
        <v>46147422.180463433</v>
      </c>
      <c r="F6" s="38">
        <v>46455681.200669728</v>
      </c>
      <c r="G6" s="43">
        <v>45708070.618866831</v>
      </c>
      <c r="H6" s="44">
        <f>SUM(E6:G6)</f>
        <v>138311174</v>
      </c>
      <c r="I6" s="7"/>
      <c r="J6" s="7"/>
      <c r="K6" s="37" t="s">
        <v>16</v>
      </c>
      <c r="L6" s="38">
        <v>3390.7466145112953</v>
      </c>
      <c r="M6" s="38">
        <f>H86/P6</f>
        <v>436.59953032183193</v>
      </c>
      <c r="N6" s="38">
        <f t="shared" ref="N6" si="0">SUM(L6:M6)</f>
        <v>3827.3461448331273</v>
      </c>
      <c r="O6" s="39">
        <f>N6/N7</f>
        <v>0.36964645753022479</v>
      </c>
      <c r="P6" s="40">
        <v>79849</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31794188</v>
      </c>
      <c r="E7" s="38">
        <v>0</v>
      </c>
      <c r="F7" s="38">
        <f>D7</f>
        <v>31794188</v>
      </c>
      <c r="G7" s="45">
        <v>0</v>
      </c>
      <c r="H7" s="44">
        <f t="shared" ref="H7:H14" si="1">SUM(E7:G7)</f>
        <v>31794188</v>
      </c>
      <c r="I7" s="7"/>
      <c r="J7" s="7"/>
      <c r="K7" s="46" t="s">
        <v>17</v>
      </c>
      <c r="L7" s="47">
        <v>2437.1540622523648</v>
      </c>
      <c r="M7" s="47">
        <f>(H87+D13)/P7</f>
        <v>7916.9182326787395</v>
      </c>
      <c r="N7" s="47">
        <f>SUM(L7:M7)</f>
        <v>10354.072294931104</v>
      </c>
      <c r="O7" s="48">
        <f>N7/N7</f>
        <v>1</v>
      </c>
      <c r="P7" s="49">
        <v>517831.5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3983699</v>
      </c>
      <c r="D8" s="38">
        <f>H53</f>
        <v>0</v>
      </c>
      <c r="E8" s="38">
        <f>(C8+D8)*0.86</f>
        <v>3425981.14</v>
      </c>
      <c r="F8" s="38">
        <f>(C8+D8)*0.14</f>
        <v>557717.8600000001</v>
      </c>
      <c r="G8" s="45">
        <v>0</v>
      </c>
      <c r="H8" s="44">
        <f t="shared" si="1"/>
        <v>3983699</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9389050</v>
      </c>
      <c r="D9" s="38">
        <f>H64</f>
        <v>0</v>
      </c>
      <c r="E9" s="38">
        <f>C65+H65</f>
        <v>4739894</v>
      </c>
      <c r="F9" s="38">
        <f>C66+H66</f>
        <v>4649156</v>
      </c>
      <c r="G9" s="45">
        <v>0</v>
      </c>
      <c r="H9" s="44">
        <f t="shared" si="1"/>
        <v>9389050</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472257388.18230629</v>
      </c>
      <c r="N10" s="57" t="s">
        <v>26</v>
      </c>
      <c r="O10" s="58"/>
      <c r="P10" s="59">
        <f>M11-M10</f>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472257388.18230629</v>
      </c>
      <c r="N11" s="63" t="s">
        <v>29</v>
      </c>
      <c r="O11" s="64"/>
      <c r="P11" s="65">
        <f>P10/M10</f>
        <v>0</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1200350645.2610321</v>
      </c>
      <c r="D13" s="66">
        <v>4096611166.7389674</v>
      </c>
      <c r="E13" s="66">
        <v>0</v>
      </c>
      <c r="F13" s="66">
        <v>0</v>
      </c>
      <c r="G13" s="67">
        <f>C13+D13</f>
        <v>5296961812</v>
      </c>
      <c r="H13" s="44">
        <f t="shared" si="1"/>
        <v>5296961812</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353111994</v>
      </c>
      <c r="D14" s="70">
        <v>0</v>
      </c>
      <c r="E14" s="70">
        <f>C80</f>
        <v>112342561.30691959</v>
      </c>
      <c r="F14" s="70">
        <f>C81</f>
        <v>222144786.49425358</v>
      </c>
      <c r="G14" s="71">
        <f>C82</f>
        <v>18624646.198826849</v>
      </c>
      <c r="H14" s="44">
        <f t="shared" si="1"/>
        <v>353111994</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1696012746.2610321</v>
      </c>
      <c r="D15" s="74">
        <f>SUM(D6:D14)</f>
        <v>4137539170.7389674</v>
      </c>
      <c r="E15" s="74">
        <f>SUM(E6:E14)</f>
        <v>166655858.62738302</v>
      </c>
      <c r="F15" s="74">
        <f>SUM(F6:F14)</f>
        <v>305601529.5549233</v>
      </c>
      <c r="G15" s="75">
        <f>SUM(G6:G14)</f>
        <v>5361294528.8176937</v>
      </c>
      <c r="H15" s="76">
        <f>IF(SUM(H6:H14)=C15+D15, SUM(H6:H14), "Sums Do Not Match")</f>
        <v>5833551917</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129177358</v>
      </c>
      <c r="D22" s="105"/>
      <c r="E22" s="106" t="s">
        <v>42</v>
      </c>
      <c r="F22" s="107"/>
      <c r="G22" s="108">
        <v>223473034</v>
      </c>
      <c r="H22" s="109">
        <v>6280000</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7418386</v>
      </c>
      <c r="E23" s="114" t="s">
        <v>44</v>
      </c>
      <c r="F23" s="115"/>
      <c r="G23" s="116"/>
      <c r="H23" s="117">
        <f>D36-H22</f>
        <v>2853816</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c r="F24" s="122"/>
      <c r="G24" s="116"/>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46</v>
      </c>
      <c r="B25" s="119"/>
      <c r="C25" s="120">
        <v>0</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47</v>
      </c>
      <c r="B26" s="119"/>
      <c r="C26" s="125"/>
      <c r="D26" s="126">
        <v>1715430</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129177358</v>
      </c>
      <c r="D36" s="143">
        <f>SUM(D22:D35)</f>
        <v>9133816</v>
      </c>
      <c r="E36" s="144" t="s">
        <v>18</v>
      </c>
      <c r="F36" s="145"/>
      <c r="G36" s="146">
        <f>SUM(G22:G35)</f>
        <v>223473034</v>
      </c>
      <c r="H36" s="147">
        <f>SUM(H22:H35)</f>
        <v>9133816</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43099931.143544957</v>
      </c>
      <c r="D37" s="151">
        <v>3047491.0369184762</v>
      </c>
      <c r="E37" s="152" t="s">
        <v>15</v>
      </c>
      <c r="F37" s="150"/>
      <c r="G37" s="153">
        <v>74561614.56591396</v>
      </c>
      <c r="H37" s="154">
        <v>3047491.0369184762</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43387833.304001763</v>
      </c>
      <c r="D38" s="151">
        <v>3067847.896667961</v>
      </c>
      <c r="E38" s="152" t="s">
        <v>16</v>
      </c>
      <c r="F38" s="150"/>
      <c r="G38" s="153">
        <v>75059676.84469533</v>
      </c>
      <c r="H38" s="154">
        <v>3067847.896667961</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42689593.552453272</v>
      </c>
      <c r="D39" s="151">
        <v>3018477.0664135623</v>
      </c>
      <c r="E39" s="152" t="s">
        <v>17</v>
      </c>
      <c r="F39" s="150"/>
      <c r="G39" s="153">
        <v>73851742.58939071</v>
      </c>
      <c r="H39" s="154">
        <v>3018477.0664135623</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48</v>
      </c>
      <c r="B41" s="158"/>
      <c r="C41" s="159"/>
      <c r="D41" s="160">
        <v>31794188</v>
      </c>
      <c r="E41" s="161" t="s">
        <v>49</v>
      </c>
      <c r="F41" s="162"/>
      <c r="G41" s="108"/>
      <c r="H41" s="163">
        <v>26991618</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50</v>
      </c>
      <c r="F42" s="169"/>
      <c r="G42" s="170"/>
      <c r="H42" s="171">
        <f>D46-H41</f>
        <v>4802570</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31794188</v>
      </c>
      <c r="E46" s="144" t="s">
        <v>18</v>
      </c>
      <c r="F46" s="145"/>
      <c r="G46" s="146">
        <f>SUM(G41:G45)</f>
        <v>0</v>
      </c>
      <c r="H46" s="147">
        <f>SUM($H$41:$H$45)</f>
        <v>31794188</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31794188</v>
      </c>
      <c r="E47" s="152" t="s">
        <v>16</v>
      </c>
      <c r="F47" s="150"/>
      <c r="G47" s="153">
        <f>G46</f>
        <v>0</v>
      </c>
      <c r="H47" s="190">
        <f>H46</f>
        <v>31794188</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51</v>
      </c>
      <c r="B48" s="192"/>
      <c r="C48" s="192"/>
      <c r="D48" s="193"/>
      <c r="E48" s="156" t="s">
        <v>52</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53</v>
      </c>
      <c r="B49" s="195"/>
      <c r="C49" s="112">
        <v>3983699</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54</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55</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3983699</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3425981.14</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557717.8600000001</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56</v>
      </c>
      <c r="B56" s="97"/>
      <c r="C56" s="97"/>
      <c r="D56" s="155"/>
      <c r="E56" s="156" t="s">
        <v>57</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56</v>
      </c>
      <c r="B57" s="213"/>
      <c r="C57" s="112">
        <v>4739894</v>
      </c>
      <c r="D57" s="196"/>
      <c r="E57" s="197"/>
      <c r="F57" s="198"/>
      <c r="G57" s="108"/>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58</v>
      </c>
      <c r="B60" s="97"/>
      <c r="C60" s="97"/>
      <c r="D60" s="155"/>
      <c r="E60" s="156" t="s">
        <v>59</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58</v>
      </c>
      <c r="B61" s="213"/>
      <c r="C61" s="217">
        <v>4649156</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9389050</v>
      </c>
      <c r="D64" s="223">
        <f>SUM($D$65:$D$66)</f>
        <v>0</v>
      </c>
      <c r="E64" s="144" t="s">
        <v>18</v>
      </c>
      <c r="F64" s="145"/>
      <c r="G64" s="224">
        <f>SUM(G65:G66)</f>
        <v>0</v>
      </c>
      <c r="H64" s="147">
        <f>SUM(H65:H66)</f>
        <v>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4739894</v>
      </c>
      <c r="D65" s="225">
        <f>SUM($D$57:$D$59)</f>
        <v>0</v>
      </c>
      <c r="E65" s="152" t="s">
        <v>15</v>
      </c>
      <c r="F65" s="150"/>
      <c r="G65" s="225">
        <f>SUM(G57:G59)</f>
        <v>0</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4649156</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60</v>
      </c>
      <c r="B67" s="97"/>
      <c r="C67" s="97"/>
      <c r="D67" s="155"/>
      <c r="E67" s="156" t="s">
        <v>61</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62</v>
      </c>
      <c r="B68" s="213"/>
      <c r="C68" s="112">
        <v>77008192</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63</v>
      </c>
      <c r="B69" s="202"/>
      <c r="C69" s="120">
        <v>187493040</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64</v>
      </c>
      <c r="B70" s="202"/>
      <c r="C70" s="120">
        <v>8095090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65</v>
      </c>
      <c r="B71" s="202"/>
      <c r="C71" s="228">
        <v>36336000</v>
      </c>
      <c r="D71" s="121"/>
      <c r="E71" s="156" t="s">
        <v>66</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67</v>
      </c>
      <c r="B72" s="202"/>
      <c r="C72" s="112">
        <v>43747900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68</v>
      </c>
      <c r="B73" s="111"/>
      <c r="C73" s="125">
        <v>431772.00000000012</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69</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70</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353111994</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112342561.30691959</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222144786.49425358</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71</v>
      </c>
      <c r="B82" s="241"/>
      <c r="C82" s="242">
        <f>C79-SUM(C80:C81)</f>
        <v>18624646.198826849</v>
      </c>
      <c r="D82" s="242">
        <v>0</v>
      </c>
      <c r="E82" s="244" t="s">
        <v>71</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72</v>
      </c>
      <c r="B83" s="249"/>
      <c r="C83" s="250" t="s">
        <v>37</v>
      </c>
      <c r="D83" s="250" t="s">
        <v>38</v>
      </c>
      <c r="E83" s="251" t="s">
        <v>73</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434347861.24871987</v>
      </c>
      <c r="D84" s="258">
        <f>SUM(D85:D86)</f>
        <v>37909526.933586434</v>
      </c>
      <c r="E84" s="259"/>
      <c r="F84" s="260"/>
      <c r="G84" s="261">
        <f>SUM(G85:G86)</f>
        <v>149621291.4106093</v>
      </c>
      <c r="H84" s="262">
        <f>SUM(H85:H86)</f>
        <v>37909526.933586434</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163608367.59046453</v>
      </c>
      <c r="D85" s="189">
        <f>SUM(D37,D54,D65,D80)</f>
        <v>3047491.0369184762</v>
      </c>
      <c r="E85" s="265" t="s">
        <v>15</v>
      </c>
      <c r="F85" s="266"/>
      <c r="G85" s="153">
        <f>SUM(G37,G54,G65,G80)</f>
        <v>74561614.56591396</v>
      </c>
      <c r="H85" s="267">
        <f>SUM(H37,H54,H65,H80)</f>
        <v>3047491.0369184762</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270739493.65825534</v>
      </c>
      <c r="D86" s="151">
        <f>SUM(D38,D47,D55,D66,D81)</f>
        <v>34862035.896667957</v>
      </c>
      <c r="E86" s="152" t="s">
        <v>16</v>
      </c>
      <c r="F86" s="150"/>
      <c r="G86" s="153">
        <f>SUM(G38,G47,G55,G66,G81)</f>
        <v>75059676.84469533</v>
      </c>
      <c r="H86" s="154">
        <f>SUM(H38,H47,H55,H66,H81)</f>
        <v>34862035.896667957</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71</v>
      </c>
      <c r="B87" s="270"/>
      <c r="C87" s="271">
        <f>SUM(C39,C82)</f>
        <v>61314239.751280122</v>
      </c>
      <c r="D87" s="271">
        <f>SUM(D39)</f>
        <v>3018477.0664135623</v>
      </c>
      <c r="E87" s="272" t="s">
        <v>71</v>
      </c>
      <c r="F87" s="270"/>
      <c r="G87" s="271">
        <f>SUM(G39)</f>
        <v>73851742.58939071</v>
      </c>
      <c r="H87" s="273">
        <f>SUM(H39)</f>
        <v>3018477.0664135623</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74</v>
      </c>
      <c r="B88" s="275" t="s">
        <v>75</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76</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77</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78</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79</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80</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81</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82</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83</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84</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85</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86</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87</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88</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89</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EDaMpCUPd6X8w9xsbnvWEgFu4h99m6yT8XT/fqkmCNP4PP7yRWWsF1goSlKPmvqEBN6+iQUQHgwpH4GsEpaYKw==" saltValue="Cj2rgQY60GWz83+/vNU18g=="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44EEE4CC-E47F-473E-9405-140CD31A5A9B}"/>
    <hyperlink ref="B101" r:id="rId2" location="Fiscal:1,Page:1" xr:uid="{9CE5C011-7D0E-4DF3-9AEA-2EEA3E428A7C}"/>
    <hyperlink ref="A2" location="Index!A1" display="Back to Index" xr:uid="{B8632A3B-D726-4E6F-BBF0-C508A7F00016}"/>
    <hyperlink ref="B88" r:id="rId3" xr:uid="{DCE286C8-30E0-4F77-B4D5-9C1CDC0440D1}"/>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B7E26736-0D31-4EE0-878E-8F64B6BEE7B3}"/>
</file>

<file path=customXml/itemProps2.xml><?xml version="1.0" encoding="utf-8"?>
<ds:datastoreItem xmlns:ds="http://schemas.openxmlformats.org/officeDocument/2006/customXml" ds:itemID="{762F663B-5BD8-4D92-8316-DF61BF5E8DA3}"/>
</file>

<file path=customXml/itemProps3.xml><?xml version="1.0" encoding="utf-8"?>
<ds:datastoreItem xmlns:ds="http://schemas.openxmlformats.org/officeDocument/2006/customXml" ds:itemID="{E8660658-E986-44E4-83B6-BFFBF62F5D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Mississippi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2026-09-28T16:05:33Z</dcterms:created>
  <dcterms:modified xsi:type="dcterms:W3CDTF">2026-09-28T16:05:34Z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