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5A5F3ED3-88AD-41C6-9704-1723B6F3D799}" xr6:coauthVersionLast="47" xr6:coauthVersionMax="47" xr10:uidLastSave="{00000000-0000-0000-0000-000000000000}"/>
  <workbookProtection workbookAlgorithmName="SHA-512" workbookHashValue="pwogpQQv4hi0DOYFKdENJDeFFWKEHl/xam8RP400OQSsKTU1PCbJe2dP2r1GSjIf0hobr+ADl5G55m6HdHsi9w==" workbookSaltValue="1MTDi+wZ0kDHmjw8p/ViLg==" workbookSpinCount="100000" lockStructure="1"/>
  <bookViews>
    <workbookView xWindow="28680" yWindow="-120" windowWidth="29040" windowHeight="15720" xr2:uid="{20CD3380-6F6E-4A17-9787-F4B9EE39971C}"/>
  </bookViews>
  <sheets>
    <sheet name="Marylan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E14" i="1"/>
  <c r="H79" i="1"/>
  <c r="G79" i="1"/>
  <c r="D79" i="1"/>
  <c r="D81" i="1" s="1"/>
  <c r="C79" i="1"/>
  <c r="C82" i="1" s="1"/>
  <c r="G14" i="1" s="1"/>
  <c r="H66" i="1"/>
  <c r="G66" i="1"/>
  <c r="D66" i="1"/>
  <c r="C66" i="1"/>
  <c r="H65" i="1"/>
  <c r="H64" i="1" s="1"/>
  <c r="D9" i="1" s="1"/>
  <c r="G65" i="1"/>
  <c r="G64" i="1" s="1"/>
  <c r="D65" i="1"/>
  <c r="D64" i="1" s="1"/>
  <c r="C65" i="1"/>
  <c r="H55" i="1"/>
  <c r="G55" i="1"/>
  <c r="H54" i="1"/>
  <c r="G54" i="1"/>
  <c r="H53" i="1"/>
  <c r="G53" i="1"/>
  <c r="D53" i="1"/>
  <c r="C53" i="1"/>
  <c r="C47" i="1"/>
  <c r="G46" i="1"/>
  <c r="G47" i="1" s="1"/>
  <c r="C46" i="1"/>
  <c r="D46" i="1"/>
  <c r="D47" i="1" s="1"/>
  <c r="H87" i="1"/>
  <c r="M7" i="1" s="1"/>
  <c r="G87" i="1"/>
  <c r="G86" i="1"/>
  <c r="H85" i="1"/>
  <c r="G85" i="1"/>
  <c r="H36" i="1"/>
  <c r="G36" i="1"/>
  <c r="G13" i="1"/>
  <c r="H13" i="1" s="1"/>
  <c r="D12" i="1"/>
  <c r="H12" i="1" s="1"/>
  <c r="D11" i="1"/>
  <c r="F11" i="1" s="1"/>
  <c r="H11" i="1" s="1"/>
  <c r="D10" i="1"/>
  <c r="E10" i="1" s="1"/>
  <c r="H10" i="1" s="1"/>
  <c r="F9" i="1"/>
  <c r="D8" i="1"/>
  <c r="D6" i="1"/>
  <c r="C85" i="1" l="1"/>
  <c r="E9" i="1"/>
  <c r="H9" i="1" s="1"/>
  <c r="C64" i="1"/>
  <c r="C9" i="1" s="1"/>
  <c r="N7" i="1"/>
  <c r="O7" i="1" s="1"/>
  <c r="C54" i="1"/>
  <c r="C55" i="1"/>
  <c r="C86" i="1" s="1"/>
  <c r="C8" i="1"/>
  <c r="H14" i="1"/>
  <c r="G84" i="1"/>
  <c r="D55" i="1"/>
  <c r="D86" i="1" s="1"/>
  <c r="D54" i="1"/>
  <c r="D85" i="1" s="1"/>
  <c r="D84" i="1" s="1"/>
  <c r="M5" i="1"/>
  <c r="N5" i="1" s="1"/>
  <c r="O5" i="1" s="1"/>
  <c r="C14" i="1"/>
  <c r="H42" i="1"/>
  <c r="H46" i="1" s="1"/>
  <c r="C87" i="1"/>
  <c r="D87" i="1"/>
  <c r="C36" i="1"/>
  <c r="C6" i="1" s="1"/>
  <c r="D36" i="1"/>
  <c r="C84" i="1" l="1"/>
  <c r="C15" i="1"/>
  <c r="G15" i="1"/>
  <c r="F8" i="1"/>
  <c r="E8" i="1"/>
  <c r="H8" i="1" s="1"/>
  <c r="D7" i="1"/>
  <c r="H47" i="1"/>
  <c r="H86" i="1" s="1"/>
  <c r="F15" i="1" l="1"/>
  <c r="E15" i="1"/>
  <c r="H6" i="1"/>
  <c r="M10" i="1"/>
  <c r="M6" i="1"/>
  <c r="N6" i="1" s="1"/>
  <c r="O6" i="1" s="1"/>
  <c r="H84" i="1"/>
  <c r="M11" i="1" s="1"/>
  <c r="P10" i="1" s="1"/>
  <c r="P11" i="1" s="1"/>
  <c r="F7" i="1"/>
  <c r="H7" i="1" s="1"/>
  <c r="D15" i="1"/>
  <c r="H15" i="1" s="1"/>
</calcChain>
</file>

<file path=xl/sharedStrings.xml><?xml version="1.0" encoding="utf-8"?>
<sst xmlns="http://schemas.openxmlformats.org/spreadsheetml/2006/main" count="148" uniqueCount="95">
  <si>
    <t>Maryland</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</si>
  <si>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</si>
  <si>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</si>
  <si>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</si>
  <si>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</si>
  <si>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</si>
  <si>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</si>
  <si>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</si>
  <si>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</si>
  <si>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</si>
  <si>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</si>
  <si>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</si>
  <si>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</si>
  <si>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</si>
  <si>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</si>
  <si>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</si>
  <si>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</si>
  <si>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</si>
  <si>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</si>
  <si>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</si>
  <si>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</si>
  <si>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</si>
  <si>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</si>
  <si>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</si>
  <si>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</si>
  <si>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</si>
  <si>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</si>
  <si>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</si>
  <si>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</si>
  <si>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</si>
  <si>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</si>
  <si>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</si>
  <si>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</si>
  <si>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</si>
  <si>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</si>
  <si>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</si>
  <si>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</si>
  <si>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</si>
  <si>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</si>
  <si>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</si>
  <si>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</si>
  <si>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</si>
  <si>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 xml:space="preserve">Child Care Assistance Grants - Aid To Education </t>
  </si>
  <si>
    <t>CCDF State Match and MOE</t>
  </si>
  <si>
    <t>State DOE - Division of Early Childhood</t>
  </si>
  <si>
    <t>SSBG</t>
  </si>
  <si>
    <t>Child Care Capital Support</t>
  </si>
  <si>
    <t>TANF Federal - Child Care</t>
  </si>
  <si>
    <t>TANF State MOE - Child Care</t>
  </si>
  <si>
    <r>
      <t>State Preschool (NIEER)</t>
    </r>
    <r>
      <rPr>
        <vertAlign val="superscript"/>
        <sz val="11"/>
        <color rgb="FF000000"/>
        <rFont val="Aptos Narrow"/>
        <family val="2"/>
        <scheme val="minor"/>
      </rPr>
      <t>5</t>
    </r>
  </si>
  <si>
    <t>Prekindergarten - Aid to Education (NIEER)</t>
  </si>
  <si>
    <t>Maryland Prekindergarten Program (NIEER)</t>
  </si>
  <si>
    <t>Homevisiting</t>
  </si>
  <si>
    <t>Homevisiting/Parent Education</t>
  </si>
  <si>
    <t>MIECHV</t>
  </si>
  <si>
    <t>Maternal, Infant and Early Childhood Home Visiting Grant</t>
  </si>
  <si>
    <t>TANF Federal - Home Visiting</t>
  </si>
  <si>
    <t>TANF State MOE - Home Visiting</t>
  </si>
  <si>
    <t>IDEA Part C</t>
  </si>
  <si>
    <t>Early Intervention</t>
  </si>
  <si>
    <t>Special Education-Grants for Infants and Families with Disabilities</t>
  </si>
  <si>
    <t>Special Education - Preschool Grants</t>
  </si>
  <si>
    <t>IDEA Part B</t>
  </si>
  <si>
    <t>Preschool Special Education</t>
  </si>
  <si>
    <t>Other Federal Funding Streams</t>
  </si>
  <si>
    <t>0 to 3 Only</t>
  </si>
  <si>
    <t>Early Head Start</t>
  </si>
  <si>
    <t>Head Start</t>
  </si>
  <si>
    <t>PDG</t>
  </si>
  <si>
    <t>CDCTC</t>
  </si>
  <si>
    <t>3 to 5.5 Only</t>
  </si>
  <si>
    <t>CACFP</t>
  </si>
  <si>
    <t>CCAMPIS</t>
  </si>
  <si>
    <t>PDG - State Match</t>
  </si>
  <si>
    <t>0 to 5.5 Only</t>
  </si>
  <si>
    <t xml:space="preserve">At-Risk Early Childhood Grants - Aid To Education </t>
  </si>
  <si>
    <t>K-12</t>
  </si>
  <si>
    <t>Total Nationally Reported 
ECE Spending</t>
  </si>
  <si>
    <t>Total State Reported 
ECE Spending</t>
  </si>
  <si>
    <t>Source(s):</t>
  </si>
  <si>
    <t>https://dbm.maryland.gov/budget/Documents/operbudget/2026/proposed/FY2026-Volume2.pdf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</si>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</sst>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1"/>
      <color rgb="FF000000"/>
      <name val="Aptos Narrow"/>
      <family val="2"/>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20"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20" fillId="4" borderId="76" xfId="0" applyFont="1" applyFill="1" applyBorder="1" applyAlignment="1">
      <alignment vertical="center"/>
    </xf>
    <xf numFmtId="0" fontId="20" fillId="4" borderId="74" xfId="0" applyFont="1" applyFill="1" applyBorder="1" applyAlignment="1">
      <alignment vertical="center"/>
    </xf>
    <xf numFmtId="0" fontId="21" fillId="4" borderId="0" xfId="0" applyFont="1" applyFill="1" applyAlignment="1">
      <alignment vertical="center"/>
    </xf>
    <xf numFmtId="0" fontId="21"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167" fontId="0" fillId="4" borderId="79" xfId="0" applyNumberFormat="1" applyFill="1" applyBorder="1" applyAlignment="1">
      <alignment vertical="center"/>
    </xf>
    <xf numFmtId="6" fontId="17" fillId="4" borderId="117" xfId="0" applyNumberFormat="1" applyFont="1" applyFill="1" applyBorder="1" applyAlignment="1">
      <alignment horizontal="center"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2"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Maryland!$L$4</c:f>
              <c:strCache>
                <c:ptCount val="1"/>
                <c:pt idx="0">
                  <c:v>Federal Dollars</c:v>
                </c:pt>
              </c:strCache>
            </c:strRef>
          </c:tx>
          <c:spPr>
            <a:solidFill>
              <a:srgbClr val="70CEB4">
                <a:lumMod val="50000"/>
              </a:srgbClr>
            </a:solidFill>
            <a:ln>
              <a:noFill/>
            </a:ln>
            <a:effectLst/>
          </c:spPr>
          <c:invertIfNegative val="0"/>
          <c:cat>
            <c:strRef>
              <c:f>Maryland!$K$5:$K$7</c:f>
              <c:strCache>
                <c:ptCount val="3"/>
                <c:pt idx="0">
                  <c:v>0 to 3</c:v>
                </c:pt>
                <c:pt idx="1">
                  <c:v>3 to 5.5</c:v>
                </c:pt>
                <c:pt idx="2">
                  <c:v>K - 12</c:v>
                </c:pt>
              </c:strCache>
            </c:strRef>
          </c:cat>
          <c:val>
            <c:numRef>
              <c:f>Maryland!$L$5:$L$7</c:f>
              <c:numCache>
                <c:formatCode>_("$"* #,##0_);_("$"* \(#,##0\);_("$"* "-"??_);_(@_)</c:formatCode>
                <c:ptCount val="3"/>
                <c:pt idx="0">
                  <c:v>856.8118426512799</c:v>
                </c:pt>
                <c:pt idx="1">
                  <c:v>1200.5001206720267</c:v>
                </c:pt>
                <c:pt idx="2">
                  <c:v>1705.1244973874016</c:v>
                </c:pt>
              </c:numCache>
            </c:numRef>
          </c:val>
          <c:extLst>
            <c:ext xmlns:c16="http://schemas.microsoft.com/office/drawing/2014/chart" uri="{C3380CC4-5D6E-409C-BE32-E72D297353CC}">
              <c16:uniqueId val="{00000000-5609-46FF-9B5B-21C0C5284223}"/>
            </c:ext>
          </c:extLst>
        </c:ser>
        <c:ser>
          <c:idx val="1"/>
          <c:order val="1"/>
          <c:tx>
            <c:strRef>
              <c:f>Maryland!$M$4</c:f>
              <c:strCache>
                <c:ptCount val="1"/>
                <c:pt idx="0">
                  <c:v>State and Local Dollars</c:v>
                </c:pt>
              </c:strCache>
            </c:strRef>
          </c:tx>
          <c:spPr>
            <a:solidFill>
              <a:srgbClr val="42B4E5">
                <a:lumMod val="40000"/>
                <a:lumOff val="60000"/>
              </a:srgbClr>
            </a:solidFill>
            <a:ln>
              <a:noFill/>
            </a:ln>
            <a:effectLst/>
          </c:spPr>
          <c:invertIfNegative val="0"/>
          <c:cat>
            <c:strRef>
              <c:f>Maryland!$K$5:$K$7</c:f>
              <c:strCache>
                <c:ptCount val="3"/>
                <c:pt idx="0">
                  <c:v>0 to 3</c:v>
                </c:pt>
                <c:pt idx="1">
                  <c:v>3 to 5.5</c:v>
                </c:pt>
                <c:pt idx="2">
                  <c:v>K - 12</c:v>
                </c:pt>
              </c:strCache>
            </c:strRef>
          </c:cat>
          <c:val>
            <c:numRef>
              <c:f>Maryland!$M$5:$M$7</c:f>
              <c:numCache>
                <c:formatCode>_("$"* #,##0_);_("$"* \(#,##0\);_("$"* "-"??_);_(@_)</c:formatCode>
                <c:ptCount val="3"/>
                <c:pt idx="0">
                  <c:v>602.19934622934295</c:v>
                </c:pt>
                <c:pt idx="1">
                  <c:v>2778.6441164883495</c:v>
                </c:pt>
                <c:pt idx="2">
                  <c:v>15724.363962722337</c:v>
                </c:pt>
              </c:numCache>
            </c:numRef>
          </c:val>
          <c:extLst>
            <c:ext xmlns:c16="http://schemas.microsoft.com/office/drawing/2014/chart" uri="{C3380CC4-5D6E-409C-BE32-E72D297353CC}">
              <c16:uniqueId val="{00000001-5609-46FF-9B5B-21C0C5284223}"/>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Maryland!$N$5:$N$7</c:f>
              <c:numCache>
                <c:formatCode>_("$"* #,##0_);_("$"* \(#,##0\);_("$"* "-"??_);_(@_)</c:formatCode>
                <c:ptCount val="3"/>
                <c:pt idx="0">
                  <c:v>1459.0111888806227</c:v>
                </c:pt>
                <c:pt idx="1">
                  <c:v>3979.1442371603762</c:v>
                </c:pt>
                <c:pt idx="2">
                  <c:v>17429.488460109736</c:v>
                </c:pt>
              </c:numCache>
            </c:numRef>
          </c:val>
          <c:smooth val="0"/>
          <c:extLst>
            <c:ext xmlns:c16="http://schemas.microsoft.com/office/drawing/2014/chart" uri="{C3380CC4-5D6E-409C-BE32-E72D297353CC}">
              <c16:uniqueId val="{00000002-5609-46FF-9B5B-21C0C5284223}"/>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36027</xdr:rowOff>
    </xdr:from>
    <xdr:to>
      <xdr:col>15</xdr:col>
      <xdr:colOff>590201</xdr:colOff>
      <xdr:row>29</xdr:row>
      <xdr:rowOff>130526</xdr:rowOff>
    </xdr:to>
    <xdr:graphicFrame macro="">
      <xdr:nvGraphicFramePr>
        <xdr:cNvPr id="2" name="Chart 1">
          <a:extLst>
            <a:ext uri="{FF2B5EF4-FFF2-40B4-BE49-F238E27FC236}">
              <a16:creationId xmlns:a16="http://schemas.microsoft.com/office/drawing/2014/main" id="{F14AF8B1-7DB8-4A46-AF46-E85CBFBD4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dbm.maryland.gov/budget/Documents/operbudget/2026/proposed/FY2026-Volume2.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B5E12-7F45-4FF0-82AA-6A2C4B7C2126}">
  <sheetPr codeName="Sheet21">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856.8118426512799</v>
      </c>
      <c r="M5" s="38">
        <f>H85/P5</f>
        <v>602.19934622934295</v>
      </c>
      <c r="N5" s="38">
        <f>SUM(L5:M5)</f>
        <v>1459.0111888806227</v>
      </c>
      <c r="O5" s="39">
        <f>N5/N7</f>
        <v>8.3709352240589896E-2</v>
      </c>
      <c r="P5" s="40">
        <v>208905</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175739130</v>
      </c>
      <c r="D6" s="38">
        <f>H36</f>
        <v>318591524</v>
      </c>
      <c r="E6" s="38">
        <v>167377897.1657899</v>
      </c>
      <c r="F6" s="38">
        <v>174224783.93128535</v>
      </c>
      <c r="G6" s="43">
        <v>152727972.90292472</v>
      </c>
      <c r="H6" s="44">
        <f>SUM(E6:G6)</f>
        <v>494330653.99999994</v>
      </c>
      <c r="I6" s="7"/>
      <c r="J6" s="7"/>
      <c r="K6" s="37" t="s">
        <v>16</v>
      </c>
      <c r="L6" s="38">
        <v>1200.5001206720267</v>
      </c>
      <c r="M6" s="38">
        <f>H86/P6</f>
        <v>2778.6441164883495</v>
      </c>
      <c r="N6" s="38">
        <f t="shared" ref="N6" si="0">SUM(L6:M6)</f>
        <v>3979.1442371603762</v>
      </c>
      <c r="O6" s="39">
        <f>N6/N7</f>
        <v>0.22829954225376753</v>
      </c>
      <c r="P6" s="40">
        <v>177152.5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361918293</v>
      </c>
      <c r="E7" s="38">
        <v>0</v>
      </c>
      <c r="F7" s="38">
        <f>D7</f>
        <v>361918293</v>
      </c>
      <c r="G7" s="45">
        <v>0</v>
      </c>
      <c r="H7" s="44">
        <f t="shared" ref="H7:H14" si="1">SUM(E7:G7)</f>
        <v>361918293</v>
      </c>
      <c r="I7" s="7"/>
      <c r="J7" s="7"/>
      <c r="K7" s="46" t="s">
        <v>17</v>
      </c>
      <c r="L7" s="47">
        <v>1705.1244973874016</v>
      </c>
      <c r="M7" s="47">
        <f>(H87+D13)/P7</f>
        <v>15724.363962722337</v>
      </c>
      <c r="N7" s="47">
        <f>SUM(L7:M7)</f>
        <v>17429.488460109736</v>
      </c>
      <c r="O7" s="48">
        <f>N7/N7</f>
        <v>1</v>
      </c>
      <c r="P7" s="49">
        <v>1021707</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9965855</v>
      </c>
      <c r="D8" s="38">
        <f>H53</f>
        <v>0</v>
      </c>
      <c r="E8" s="38">
        <f>(C8+D8)*0.86</f>
        <v>8570635.3000000007</v>
      </c>
      <c r="F8" s="38">
        <f>(C8+D8)*0.14</f>
        <v>1395219.7000000002</v>
      </c>
      <c r="G8" s="45">
        <v>0</v>
      </c>
      <c r="H8" s="44">
        <f t="shared" si="1"/>
        <v>9965855</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16793279</v>
      </c>
      <c r="D9" s="38">
        <f>H64</f>
        <v>0</v>
      </c>
      <c r="E9" s="38">
        <f>C65+H65</f>
        <v>9442290</v>
      </c>
      <c r="F9" s="38">
        <f>C66+H66</f>
        <v>7350989</v>
      </c>
      <c r="G9" s="45">
        <v>0</v>
      </c>
      <c r="H9" s="44">
        <f t="shared" si="1"/>
        <v>16793279</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798939689.70559108</v>
      </c>
      <c r="N10" s="57" t="s">
        <v>26</v>
      </c>
      <c r="O10" s="58"/>
      <c r="P10" s="59">
        <f>M11-M10</f>
        <v>212080429.73461998</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2835359</v>
      </c>
      <c r="E11" s="38">
        <v>0</v>
      </c>
      <c r="F11" s="38">
        <f>SUM(C11:D11)</f>
        <v>2835359</v>
      </c>
      <c r="G11" s="45">
        <v>0</v>
      </c>
      <c r="H11" s="44">
        <f t="shared" si="1"/>
        <v>2835359</v>
      </c>
      <c r="I11" s="7"/>
      <c r="J11" s="7"/>
      <c r="K11" s="60" t="s">
        <v>28</v>
      </c>
      <c r="L11" s="61"/>
      <c r="M11" s="62">
        <f>C84+H84</f>
        <v>1011020119.4402111</v>
      </c>
      <c r="N11" s="63" t="s">
        <v>29</v>
      </c>
      <c r="O11" s="64"/>
      <c r="P11" s="65">
        <f>P10/M10</f>
        <v>0.26545236451173371</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33132793</v>
      </c>
      <c r="E12" s="38">
        <v>17928951.313379485</v>
      </c>
      <c r="F12" s="38">
        <v>15203841.686620515</v>
      </c>
      <c r="G12" s="45">
        <v>0</v>
      </c>
      <c r="H12" s="44">
        <f t="shared" si="1"/>
        <v>33132793</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1650494738.4686067</v>
      </c>
      <c r="D13" s="66">
        <v>15967260968.531393</v>
      </c>
      <c r="E13" s="66">
        <v>0</v>
      </c>
      <c r="F13" s="66">
        <v>0</v>
      </c>
      <c r="G13" s="67">
        <f>C13+D13</f>
        <v>17617755707</v>
      </c>
      <c r="H13" s="44">
        <f t="shared" si="1"/>
        <v>17617755707</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280659508</v>
      </c>
      <c r="D14" s="70">
        <v>0</v>
      </c>
      <c r="E14" s="70">
        <f>C80</f>
        <v>104909341.81760916</v>
      </c>
      <c r="F14" s="70">
        <f>C81</f>
        <v>139862517.5255267</v>
      </c>
      <c r="G14" s="71">
        <f>C82</f>
        <v>35887648.656864136</v>
      </c>
      <c r="H14" s="44">
        <f t="shared" si="1"/>
        <v>280659508</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2133652510.4686067</v>
      </c>
      <c r="D15" s="74">
        <f>SUM(D6:D14)</f>
        <v>16683738937.531393</v>
      </c>
      <c r="E15" s="74">
        <f>SUM(E6:E14)</f>
        <v>308229115.59677857</v>
      </c>
      <c r="F15" s="74">
        <f>SUM(F6:F14)</f>
        <v>702791003.84343266</v>
      </c>
      <c r="G15" s="75">
        <f>SUM(G6:G14)</f>
        <v>17806371328.559788</v>
      </c>
      <c r="H15" s="76">
        <f>IF(SUM(H6:H14)=C15+D15, SUM(H6:H14), "Sums Do Not Match")</f>
        <v>18817391448</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170755084</v>
      </c>
      <c r="D22" s="105"/>
      <c r="E22" s="106" t="s">
        <v>42</v>
      </c>
      <c r="F22" s="107"/>
      <c r="G22" s="108">
        <v>89781405</v>
      </c>
      <c r="H22" s="109">
        <v>288546711</v>
      </c>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62903783</v>
      </c>
      <c r="E23" s="114" t="s">
        <v>44</v>
      </c>
      <c r="F23" s="115"/>
      <c r="G23" s="116">
        <v>42168542</v>
      </c>
      <c r="H23" s="117">
        <v>15504749</v>
      </c>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0</v>
      </c>
      <c r="D24" s="121"/>
      <c r="E24" s="114" t="s">
        <v>46</v>
      </c>
      <c r="F24" s="122"/>
      <c r="G24" s="116"/>
      <c r="H24" s="117">
        <v>14540064</v>
      </c>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4984046</v>
      </c>
      <c r="D25" s="121"/>
      <c r="E25" s="123"/>
      <c r="F25" s="124"/>
      <c r="G25" s="116"/>
      <c r="H25" s="117"/>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48</v>
      </c>
      <c r="B26" s="119"/>
      <c r="C26" s="125"/>
      <c r="D26" s="126">
        <v>836997</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175739130</v>
      </c>
      <c r="D36" s="143">
        <f>SUM(D22:D35)</f>
        <v>63740780</v>
      </c>
      <c r="E36" s="144" t="s">
        <v>18</v>
      </c>
      <c r="F36" s="145"/>
      <c r="G36" s="146">
        <f>SUM(G22:G35)</f>
        <v>131949947</v>
      </c>
      <c r="H36" s="147">
        <f>SUM(H22:H35)</f>
        <v>318591524</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59504394.0551285</v>
      </c>
      <c r="D37" s="151">
        <v>21582310.612902507</v>
      </c>
      <c r="E37" s="152" t="s">
        <v>15</v>
      </c>
      <c r="F37" s="150"/>
      <c r="G37" s="153">
        <v>44677594.806810074</v>
      </c>
      <c r="H37" s="154">
        <v>107873503.1106614</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61938525.771703541</v>
      </c>
      <c r="D38" s="151">
        <v>22465172.922720656</v>
      </c>
      <c r="E38" s="152" t="s">
        <v>16</v>
      </c>
      <c r="F38" s="150"/>
      <c r="G38" s="153">
        <v>46505210.267254747</v>
      </c>
      <c r="H38" s="154">
        <v>112286258.1595818</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54296210.173167951</v>
      </c>
      <c r="D39" s="151">
        <v>19693296.46437683</v>
      </c>
      <c r="E39" s="152" t="s">
        <v>17</v>
      </c>
      <c r="F39" s="150"/>
      <c r="G39" s="153">
        <v>40767141.925935172</v>
      </c>
      <c r="H39" s="154">
        <v>98431762.729756773</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49</v>
      </c>
      <c r="B41" s="158"/>
      <c r="C41" s="159"/>
      <c r="D41" s="160">
        <v>361918293</v>
      </c>
      <c r="E41" s="161" t="s">
        <v>50</v>
      </c>
      <c r="F41" s="162"/>
      <c r="G41" s="108"/>
      <c r="H41" s="163">
        <v>125497558</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51</v>
      </c>
      <c r="F42" s="169"/>
      <c r="G42" s="170"/>
      <c r="H42" s="171">
        <f>D41-H41</f>
        <v>236420735</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c r="F43" s="169"/>
      <c r="G43" s="170"/>
      <c r="H43" s="171"/>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361918293</v>
      </c>
      <c r="E46" s="144" t="s">
        <v>18</v>
      </c>
      <c r="F46" s="145"/>
      <c r="G46" s="146">
        <f>SUM(G41:G45)</f>
        <v>0</v>
      </c>
      <c r="H46" s="147">
        <f>SUM($H$41:$H$45)</f>
        <v>361918293</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361918293</v>
      </c>
      <c r="E47" s="152" t="s">
        <v>16</v>
      </c>
      <c r="F47" s="150"/>
      <c r="G47" s="153">
        <f>G46</f>
        <v>0</v>
      </c>
      <c r="H47" s="190">
        <f>H46</f>
        <v>361918293</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52</v>
      </c>
      <c r="B48" s="192"/>
      <c r="C48" s="192"/>
      <c r="D48" s="193"/>
      <c r="E48" s="156" t="s">
        <v>53</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54</v>
      </c>
      <c r="B49" s="195"/>
      <c r="C49" s="112">
        <v>9129820</v>
      </c>
      <c r="D49" s="196"/>
      <c r="E49" s="197" t="s">
        <v>55</v>
      </c>
      <c r="F49" s="198"/>
      <c r="G49" s="199">
        <v>7136756</v>
      </c>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56</v>
      </c>
      <c r="B50" s="202"/>
      <c r="C50" s="120">
        <v>836035</v>
      </c>
      <c r="D50" s="121"/>
      <c r="E50" s="203"/>
      <c r="F50" s="204"/>
      <c r="G50" s="116"/>
      <c r="H50" s="205"/>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57</v>
      </c>
      <c r="B51" s="202"/>
      <c r="C51" s="120"/>
      <c r="D51" s="206">
        <v>0</v>
      </c>
      <c r="E51" s="203"/>
      <c r="F51" s="204"/>
      <c r="G51" s="116"/>
      <c r="H51" s="205"/>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9965855</v>
      </c>
      <c r="D53" s="143">
        <f>SUM($D$49:$D$52)</f>
        <v>0</v>
      </c>
      <c r="E53" s="144" t="s">
        <v>18</v>
      </c>
      <c r="F53" s="145"/>
      <c r="G53" s="146">
        <f>SUM($G$49:$G$52)</f>
        <v>7136756</v>
      </c>
      <c r="H53" s="147">
        <f>SUM($H$49:$H$52)</f>
        <v>0</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8570635.3000000007</v>
      </c>
      <c r="D54" s="189">
        <f>D$53*0.86</f>
        <v>0</v>
      </c>
      <c r="E54" s="152" t="s">
        <v>15</v>
      </c>
      <c r="F54" s="150"/>
      <c r="G54" s="153">
        <f>G$53*0.86</f>
        <v>6137610.1600000001</v>
      </c>
      <c r="H54" s="190">
        <f>H$53*0.86</f>
        <v>0</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1395219.7000000002</v>
      </c>
      <c r="D55" s="189">
        <f>D$53*0.14</f>
        <v>0</v>
      </c>
      <c r="E55" s="152" t="s">
        <v>16</v>
      </c>
      <c r="F55" s="150"/>
      <c r="G55" s="153">
        <f>G$53*0.14</f>
        <v>999145.84000000008</v>
      </c>
      <c r="H55" s="190">
        <f>H$53*0.14</f>
        <v>0</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58</v>
      </c>
      <c r="B56" s="97"/>
      <c r="C56" s="97"/>
      <c r="D56" s="155"/>
      <c r="E56" s="156" t="s">
        <v>59</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58</v>
      </c>
      <c r="B57" s="213"/>
      <c r="C57" s="112">
        <v>9442290</v>
      </c>
      <c r="D57" s="196"/>
      <c r="E57" s="197" t="s">
        <v>60</v>
      </c>
      <c r="F57" s="198"/>
      <c r="G57" s="108">
        <v>8049576</v>
      </c>
      <c r="H57" s="109"/>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t="s">
        <v>61</v>
      </c>
      <c r="F58" s="204"/>
      <c r="G58" s="116">
        <v>7015843</v>
      </c>
      <c r="H58" s="205"/>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62</v>
      </c>
      <c r="B60" s="97"/>
      <c r="C60" s="97"/>
      <c r="D60" s="155"/>
      <c r="E60" s="156" t="s">
        <v>63</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62</v>
      </c>
      <c r="B61" s="213"/>
      <c r="C61" s="217">
        <v>7350989</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5"/>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16793279</v>
      </c>
      <c r="D64" s="223">
        <f>SUM($D$65:$D$66)</f>
        <v>0</v>
      </c>
      <c r="E64" s="144" t="s">
        <v>18</v>
      </c>
      <c r="F64" s="145"/>
      <c r="G64" s="224">
        <f>SUM(G65:G66)</f>
        <v>15065419</v>
      </c>
      <c r="H64" s="147">
        <f>SUM(H65:H66)</f>
        <v>0</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9442290</v>
      </c>
      <c r="D65" s="225">
        <f>SUM($D$57:$D$59)</f>
        <v>0</v>
      </c>
      <c r="E65" s="152" t="s">
        <v>15</v>
      </c>
      <c r="F65" s="150"/>
      <c r="G65" s="225">
        <f>SUM(G57:G59)</f>
        <v>15065419</v>
      </c>
      <c r="H65" s="190">
        <f>SUM(H57:H59)</f>
        <v>0</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7350989</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64</v>
      </c>
      <c r="B67" s="97"/>
      <c r="C67" s="97"/>
      <c r="D67" s="155"/>
      <c r="E67" s="156" t="s">
        <v>65</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66</v>
      </c>
      <c r="B68" s="213"/>
      <c r="C68" s="112">
        <v>52720610</v>
      </c>
      <c r="D68" s="196"/>
      <c r="E68" s="197"/>
      <c r="F68" s="226"/>
      <c r="G68" s="227"/>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67</v>
      </c>
      <c r="B69" s="202"/>
      <c r="C69" s="120">
        <v>85538914</v>
      </c>
      <c r="D69" s="121"/>
      <c r="E69" s="203"/>
      <c r="F69" s="204"/>
      <c r="G69" s="116"/>
      <c r="H69" s="205"/>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68</v>
      </c>
      <c r="B70" s="202"/>
      <c r="C70" s="120">
        <v>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69</v>
      </c>
      <c r="B71" s="202"/>
      <c r="C71" s="228">
        <v>93822000</v>
      </c>
      <c r="D71" s="121"/>
      <c r="E71" s="156" t="s">
        <v>70</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71</v>
      </c>
      <c r="B72" s="202"/>
      <c r="C72" s="112">
        <v>47101099.999999993</v>
      </c>
      <c r="D72" s="121"/>
      <c r="E72" s="197" t="s">
        <v>67</v>
      </c>
      <c r="F72" s="198"/>
      <c r="G72" s="108"/>
      <c r="H72" s="109">
        <v>2835359</v>
      </c>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72</v>
      </c>
      <c r="B73" s="111"/>
      <c r="C73" s="125">
        <v>1476884</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73</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74</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t="s">
        <v>75</v>
      </c>
      <c r="F76" s="226"/>
      <c r="G76" s="227"/>
      <c r="H76" s="234">
        <v>33132793</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280659508</v>
      </c>
      <c r="D79" s="238">
        <f>SUM(D68:D78)</f>
        <v>0</v>
      </c>
      <c r="E79" s="144" t="s">
        <v>18</v>
      </c>
      <c r="F79" s="145"/>
      <c r="G79" s="146">
        <f>SUM(G80:G81)</f>
        <v>0</v>
      </c>
      <c r="H79" s="147">
        <f>SUM(H80:H81)</f>
        <v>35968152</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104909341.81760916</v>
      </c>
      <c r="D80" s="225">
        <v>0</v>
      </c>
      <c r="E80" s="152" t="s">
        <v>15</v>
      </c>
      <c r="F80" s="150"/>
      <c r="G80" s="153">
        <v>0</v>
      </c>
      <c r="H80" s="154">
        <v>17928951.313379485</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139862517.5255267</v>
      </c>
      <c r="D81" s="242">
        <f>D79</f>
        <v>0</v>
      </c>
      <c r="E81" s="152" t="s">
        <v>16</v>
      </c>
      <c r="F81" s="150"/>
      <c r="G81" s="153">
        <v>0</v>
      </c>
      <c r="H81" s="243">
        <v>18039200.686620515</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76</v>
      </c>
      <c r="B82" s="241"/>
      <c r="C82" s="242">
        <f>C79-SUM(C80:C81)</f>
        <v>35887648.656864136</v>
      </c>
      <c r="D82" s="242">
        <v>0</v>
      </c>
      <c r="E82" s="244" t="s">
        <v>76</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77</v>
      </c>
      <c r="B83" s="249"/>
      <c r="C83" s="250" t="s">
        <v>37</v>
      </c>
      <c r="D83" s="250" t="s">
        <v>38</v>
      </c>
      <c r="E83" s="251" t="s">
        <v>78</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392973913.16996789</v>
      </c>
      <c r="D84" s="258">
        <f>SUM(D85:D86)</f>
        <v>405965776.53562319</v>
      </c>
      <c r="E84" s="259"/>
      <c r="F84" s="260"/>
      <c r="G84" s="261">
        <f>SUM(G85:G86)</f>
        <v>113384980.07406482</v>
      </c>
      <c r="H84" s="262">
        <f>SUM(H85:H86)</f>
        <v>618046206.27024317</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182426661.17273766</v>
      </c>
      <c r="D85" s="189">
        <f>SUM(D37,D54,D65,D80)</f>
        <v>21582310.612902507</v>
      </c>
      <c r="E85" s="265" t="s">
        <v>15</v>
      </c>
      <c r="F85" s="266"/>
      <c r="G85" s="153">
        <f>SUM(G37,G54,G65,G80)</f>
        <v>65880623.966810077</v>
      </c>
      <c r="H85" s="267">
        <f>SUM(H37,H54,H65,H80)</f>
        <v>125802454.42404088</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210547251.99723023</v>
      </c>
      <c r="D86" s="151">
        <f>SUM(D38,D47,D55,D66,D81)</f>
        <v>384383465.92272067</v>
      </c>
      <c r="E86" s="152" t="s">
        <v>16</v>
      </c>
      <c r="F86" s="150"/>
      <c r="G86" s="153">
        <f>SUM(G38,G47,G55,G66,G81)</f>
        <v>47504356.107254751</v>
      </c>
      <c r="H86" s="154">
        <f>SUM(H38,H47,H55,H66,H81)</f>
        <v>492243751.84620231</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76</v>
      </c>
      <c r="B87" s="270"/>
      <c r="C87" s="271">
        <f>SUM(C39,C82)</f>
        <v>90183858.83003208</v>
      </c>
      <c r="D87" s="271">
        <f>SUM(D39)</f>
        <v>19693296.46437683</v>
      </c>
      <c r="E87" s="272" t="s">
        <v>76</v>
      </c>
      <c r="F87" s="270"/>
      <c r="G87" s="271">
        <f>SUM(G39)</f>
        <v>40767141.925935172</v>
      </c>
      <c r="H87" s="273">
        <f>SUM(H39)</f>
        <v>98431762.729756773</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79</v>
      </c>
      <c r="B88" s="275" t="s">
        <v>80</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81</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82</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83</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84</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85</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86</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87</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88</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89</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90</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91</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92</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93</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94</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YTeQ+aWCJ5qkVPhGAQ2NY99axWlTjsfRi2EBGZhY3yj6/u32NlmnUb2HDlC+nuIZcg0USDZIzxt4bmiADAZM0A==" saltValue="xwKj/BH0kp39qOzGfNeJmA=="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D69C95DE-7692-4EC7-891E-6750C1BA7FDF}"/>
    <hyperlink ref="B101" r:id="rId2" location="Fiscal:1,Page:1" xr:uid="{35F83F8E-017A-41FE-BA17-46592F82C830}"/>
    <hyperlink ref="A2" location="Index!A1" display="Back to Index" xr:uid="{C1583A6F-B983-4FC2-92B7-B9F95F26E540}"/>
    <hyperlink ref="B88" r:id="rId3" xr:uid="{B3B54F5B-6DCA-4939-9538-AAEFD0028B9C}"/>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4DDDAA36-232C-4A8E-B336-63D17F2F9C2F}"/>
</file>

<file path=customXml/itemProps2.xml><?xml version="1.0" encoding="utf-8"?>
<ds:datastoreItem xmlns:ds="http://schemas.openxmlformats.org/officeDocument/2006/customXml" ds:itemID="{426E6A78-21BD-4202-98F2-A342EAB43B9E}"/>
</file>

<file path=customXml/itemProps3.xml><?xml version="1.0" encoding="utf-8"?>
<ds:datastoreItem xmlns:ds="http://schemas.openxmlformats.org/officeDocument/2006/customXml" ds:itemID="{1FDF2B42-A43B-4134-9005-2CB201FD2C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Maryland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2026-09-28T16:05:21Z</dcterms:created>
  <dcterms:modified xsi:type="dcterms:W3CDTF">2026-09-28T16:05:22Z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